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65386" windowWidth="11340" windowHeight="9120" firstSheet="6" activeTab="9"/>
  </bookViews>
  <sheets>
    <sheet name="Dochody" sheetId="1" r:id="rId1"/>
    <sheet name="Zest.doch." sheetId="2" r:id="rId2"/>
    <sheet name="jednostki pomocnicze" sheetId="3" r:id="rId3"/>
    <sheet name="wieloletnie inwest" sheetId="4" r:id="rId4"/>
    <sheet name="Wydatki" sheetId="5" r:id="rId5"/>
    <sheet name="Rozchody" sheetId="6" r:id="rId6"/>
    <sheet name="Zest.wyd." sheetId="7" r:id="rId7"/>
    <sheet name="Arkusz1" sheetId="8" state="hidden" r:id="rId8"/>
    <sheet name="inwest." sheetId="9" r:id="rId9"/>
    <sheet name="Zak.Budż." sheetId="10" r:id="rId10"/>
    <sheet name="Wydatki zlecone (2)" sheetId="11" r:id="rId11"/>
    <sheet name="Zlec.doch." sheetId="12" r:id="rId12"/>
    <sheet name="GFOSiGW" sheetId="13" state="hidden" r:id="rId13"/>
    <sheet name="dotacje do przek." sheetId="14" r:id="rId14"/>
  </sheets>
  <definedNames>
    <definedName name="_xlnm.Print_Area" localSheetId="0">'Dochody'!$A$1:$K$126</definedName>
    <definedName name="_xlnm.Print_Area" localSheetId="10">'Wydatki zlecone (2)'!$A$1:$E$38</definedName>
  </definedNames>
  <calcPr fullCalcOnLoad="1"/>
</workbook>
</file>

<file path=xl/sharedStrings.xml><?xml version="1.0" encoding="utf-8"?>
<sst xmlns="http://schemas.openxmlformats.org/spreadsheetml/2006/main" count="898" uniqueCount="495">
  <si>
    <t>Lp.</t>
  </si>
  <si>
    <t>Dział</t>
  </si>
  <si>
    <t>Nazwa działu</t>
  </si>
  <si>
    <t>1.</t>
  </si>
  <si>
    <t>2.</t>
  </si>
  <si>
    <t>Leśnictwo</t>
  </si>
  <si>
    <t>3.</t>
  </si>
  <si>
    <t>Gospodarka mieszkaniowa</t>
  </si>
  <si>
    <t>* pozostałe odsetki</t>
  </si>
  <si>
    <t>* wpływy z różnych dochodów</t>
  </si>
  <si>
    <t>4.</t>
  </si>
  <si>
    <t>Działalność usługowa</t>
  </si>
  <si>
    <t>5.</t>
  </si>
  <si>
    <t>Administracja publiczna</t>
  </si>
  <si>
    <t>6.</t>
  </si>
  <si>
    <t>7.</t>
  </si>
  <si>
    <t>8.</t>
  </si>
  <si>
    <t>* podatek od czynności cywilnoprawnych</t>
  </si>
  <si>
    <t>* podatek od spadków i darowizn</t>
  </si>
  <si>
    <t>* podatek od posiadania psów</t>
  </si>
  <si>
    <t>* wpływy z opłaty targowej</t>
  </si>
  <si>
    <t>* wpływy z opłaty skarbowej</t>
  </si>
  <si>
    <t>* podatek od nieruchomości</t>
  </si>
  <si>
    <t>* podatek rolny</t>
  </si>
  <si>
    <t>* podatek leśny</t>
  </si>
  <si>
    <t>* podatek od środków transportowych</t>
  </si>
  <si>
    <t>9.</t>
  </si>
  <si>
    <t>Różne rozliczenia</t>
  </si>
  <si>
    <t>10.</t>
  </si>
  <si>
    <t>Oświata i wychowanie</t>
  </si>
  <si>
    <t>* wpływy z usług</t>
  </si>
  <si>
    <t>11.</t>
  </si>
  <si>
    <t>Ochrona zdrowia</t>
  </si>
  <si>
    <t>12.</t>
  </si>
  <si>
    <t>* składki na ubezpieczenia zdrowotne</t>
  </si>
  <si>
    <t>* zasiłki i pomoc w naturze</t>
  </si>
  <si>
    <t>* ośrodki pomocy społecznej</t>
  </si>
  <si>
    <t>13.</t>
  </si>
  <si>
    <t>Edukacyjna opieka wychowawcza</t>
  </si>
  <si>
    <t>* wpływy z opłat ze świetlic szkolnych</t>
  </si>
  <si>
    <t>14.</t>
  </si>
  <si>
    <t>Gospodarka komunalna i ochrona środowiska</t>
  </si>
  <si>
    <t>OGÓŁEM  DOCHODY</t>
  </si>
  <si>
    <t xml:space="preserve">Lp. </t>
  </si>
  <si>
    <t xml:space="preserve">1. </t>
  </si>
  <si>
    <t>Rolnictwo i łowiectwo</t>
  </si>
  <si>
    <t>RAZEM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</si>
  <si>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</si>
  <si>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</si>
  <si>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</si>
  <si>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</si>
  <si>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</si>
  <si>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</si>
  <si>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</si>
  <si>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</si>
  <si>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</si>
  <si>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>Drogi wewnętrzne</t>
  </si>
  <si>
    <t>2. Różne opłaty i składki</t>
  </si>
  <si>
    <t>Urzędy wojewódzkie (zadania zlecone)</t>
  </si>
  <si>
    <t xml:space="preserve">1. Diety dla radnych </t>
  </si>
  <si>
    <t>2. Pozostałe wydatki</t>
  </si>
  <si>
    <t>* Wydatki bieżące</t>
  </si>
  <si>
    <t>2. Promocja gminy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</si>
  <si>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</si>
  <si>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</si>
  <si>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</si>
  <si>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</si>
  <si>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</si>
  <si>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</si>
  <si>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1. Świadczenia społeczne</t>
  </si>
  <si>
    <t>Rezerwy ogólne i celowe</t>
  </si>
  <si>
    <t>Ośrodki pomocy społecznej</t>
  </si>
  <si>
    <t>15.</t>
  </si>
  <si>
    <t>środowiska</t>
  </si>
  <si>
    <t>Oczyszczanie miast i wsi</t>
  </si>
  <si>
    <t>Oświetlenie ulic, placów i dróg</t>
  </si>
  <si>
    <t>1. Zakup energii elektrycznej</t>
  </si>
  <si>
    <t>* Wydatki majątkowe:</t>
  </si>
  <si>
    <t>16.</t>
  </si>
  <si>
    <t>Biblioteki</t>
  </si>
  <si>
    <t>17.</t>
  </si>
  <si>
    <t>Kultura fizyczna i sport</t>
  </si>
  <si>
    <t xml:space="preserve"> </t>
  </si>
  <si>
    <t>w tym : wydatki majątkowe</t>
  </si>
  <si>
    <t>w tym: wydatki majątkowe</t>
  </si>
  <si>
    <t>Kultura i ochrona dziedzictwa narodowego</t>
  </si>
  <si>
    <t xml:space="preserve">           wydatki bieżące</t>
  </si>
  <si>
    <t>RAZEM WYDATKI</t>
  </si>
  <si>
    <t>Szkoły podstawowe</t>
  </si>
  <si>
    <t xml:space="preserve">2. Pozostałe wydatki </t>
  </si>
  <si>
    <t>Gimnazja</t>
  </si>
  <si>
    <t>Dowożenie uczniów do szkół</t>
  </si>
  <si>
    <t xml:space="preserve">   </t>
  </si>
  <si>
    <t>Kwota</t>
  </si>
  <si>
    <t>w tym:</t>
  </si>
  <si>
    <t>OGÓŁEM     DOTACJE</t>
  </si>
  <si>
    <t>1. Dotacje z Śląskiego Urzędu Wojewódzkiego</t>
  </si>
  <si>
    <t>2. Krajowe Biuro Wyborcze</t>
  </si>
  <si>
    <t xml:space="preserve">Rolnictwo i łowiectwo </t>
  </si>
  <si>
    <t>Gospodarka gruntami i nieruchomościami</t>
  </si>
  <si>
    <t>OGÓŁEM   WYDATKI  MAJĄTKOWE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</si>
  <si>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</si>
  <si>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</si>
  <si>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</si>
  <si>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</si>
  <si>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.010</t>
  </si>
  <si>
    <t>.020</t>
  </si>
  <si>
    <t>Pomoc społeczna</t>
  </si>
  <si>
    <t>Bezpieczeństwo publiczne i ochrona przeciwpożarowa</t>
  </si>
  <si>
    <t>a) WFOŚiGW pożyczka</t>
  </si>
  <si>
    <t>* Wydatki bieżące;</t>
  </si>
  <si>
    <t>1. Wynagrodzenia i pochodne od wynagrodzeń</t>
  </si>
  <si>
    <t>Dokształcanie i doskonalenie nauczycieli</t>
  </si>
  <si>
    <t>1. Pozostałe wydatki</t>
  </si>
  <si>
    <t>*Wydatki bieżące:</t>
  </si>
  <si>
    <t>Opracowania geodezyjne i kartograficzne</t>
  </si>
  <si>
    <t>ZESTAWIENIE DOCHODÓW BUDŻETOWYCH WG DZIAŁÓW</t>
  </si>
  <si>
    <t xml:space="preserve">wg działów w złotych </t>
  </si>
  <si>
    <t>2. Pozostałe  wydatki</t>
  </si>
  <si>
    <t>Dział 700 - Gospodarka mieszkaniowa</t>
  </si>
  <si>
    <t>1. Subwencja ogólna</t>
  </si>
  <si>
    <t>2. Pozostałe odsetki</t>
  </si>
  <si>
    <t>razem</t>
  </si>
  <si>
    <t>Przychody  Zakładów Budżetowych</t>
  </si>
  <si>
    <r>
      <t>Lp</t>
    </r>
    <r>
      <rPr>
        <sz val="10"/>
        <rFont val="Arial CE"/>
        <family val="0"/>
      </rPr>
      <t>.</t>
    </r>
  </si>
  <si>
    <t>*wpływy z usług</t>
  </si>
  <si>
    <t>Gospodarka odpadami</t>
  </si>
  <si>
    <t xml:space="preserve">*dotacja przedmiotowa z budżetu miasta </t>
  </si>
  <si>
    <t>*dotacja przedmiotowa z budżetu miasta</t>
  </si>
  <si>
    <t>Zakład Gospodarki Komunalnej i Mieszkaniowej</t>
  </si>
  <si>
    <t>Wydatki bieżące</t>
  </si>
  <si>
    <t>*wynagrodzenia i pochodne</t>
  </si>
  <si>
    <t>*pozostałe wydatki</t>
  </si>
  <si>
    <t>razem:</t>
  </si>
  <si>
    <t>18.</t>
  </si>
  <si>
    <t>Utrzymanie zieleni w miastach i gminach</t>
  </si>
  <si>
    <t>Domy i ośrodki kultury, świetlice i kluby</t>
  </si>
  <si>
    <t>Zał.Nr......do</t>
  </si>
  <si>
    <t>1.Odpis na ZFŚS</t>
  </si>
  <si>
    <t>Stan środków obrotowych na koniec roku</t>
  </si>
  <si>
    <t>Zakłady gospodarki mieszkaniowej</t>
  </si>
  <si>
    <t>wg rozdziałów  w złotych</t>
  </si>
  <si>
    <t>* wpływy z karty podatkowej</t>
  </si>
  <si>
    <t>Licea profilowane</t>
  </si>
  <si>
    <t>*Wydatki bieżące</t>
  </si>
  <si>
    <t>2.Pozostałe wydatki</t>
  </si>
  <si>
    <t>Szkoły zawodowe</t>
  </si>
  <si>
    <t>Komendy wojewódzkie Policji</t>
  </si>
  <si>
    <t>Dział 010- Rolnictwo i łowiectwo</t>
  </si>
  <si>
    <t>* wpływy z opłaty produktowej</t>
  </si>
  <si>
    <t>1.Rekultywacja dzikich wysypisk śmieci</t>
  </si>
  <si>
    <t>Załącznik Nr 11</t>
  </si>
  <si>
    <t>Załącznik Nr 12</t>
  </si>
  <si>
    <t>Nazwa programu(zadania)</t>
  </si>
  <si>
    <t>Cel programu</t>
  </si>
  <si>
    <t>Okres</t>
  </si>
  <si>
    <t xml:space="preserve">realizacji </t>
  </si>
  <si>
    <t>programu</t>
  </si>
  <si>
    <t>Łączne</t>
  </si>
  <si>
    <t xml:space="preserve">nakłady </t>
  </si>
  <si>
    <t>finansowe</t>
  </si>
  <si>
    <t xml:space="preserve">realizującej </t>
  </si>
  <si>
    <t>program</t>
  </si>
  <si>
    <t>Wydatki</t>
  </si>
  <si>
    <t xml:space="preserve">Nazwa jed. </t>
  </si>
  <si>
    <t>organiz.</t>
  </si>
  <si>
    <t>Wysokość wydatków w latach</t>
  </si>
  <si>
    <t>2004-2005</t>
  </si>
  <si>
    <t>*Wydatki majątkowe:</t>
  </si>
  <si>
    <t>* dotacja z Powiatu Raciborskiego</t>
  </si>
  <si>
    <t>Wydatki do dyspozycji jednostek pomocniczych</t>
  </si>
  <si>
    <t>1. Termomodernizacja przegród zewnętrznych i wymiana stolarki w obiektach Zespołu Szkół Ogólnokształcących przy ul. Piaskowej w Kuźni Raciborskiej</t>
  </si>
  <si>
    <t>1. Informatyzacja Urzędu Miejskiego</t>
  </si>
  <si>
    <t>2.Uzupełnienie punktów oświetlenia ulicznego</t>
  </si>
  <si>
    <t>Spółki wodne</t>
  </si>
  <si>
    <t>4.Składka na rzecz "Euroregion Silesia"</t>
  </si>
  <si>
    <t>6. Inne zadania</t>
  </si>
  <si>
    <t>Stan środków obrotowych na początek roku</t>
  </si>
  <si>
    <t>Dział 926 - Kultura fizyczna i sport</t>
  </si>
  <si>
    <t>a) rozdz. 92695 - Pozostała działalność</t>
  </si>
  <si>
    <t xml:space="preserve">                         </t>
  </si>
  <si>
    <t xml:space="preserve">* czynsz za dzierżawę terenów łowieckich </t>
  </si>
  <si>
    <t xml:space="preserve">                zadań bieżących z zakresu administracji rządowej oraz </t>
  </si>
  <si>
    <t>* świadczenia rodzinne</t>
  </si>
  <si>
    <t>3. Odszkodowania za drogi przejęte</t>
  </si>
  <si>
    <t>* Wydatki majątkowe</t>
  </si>
  <si>
    <t>Turystyka</t>
  </si>
  <si>
    <t xml:space="preserve">1. Rozwój turystyki </t>
  </si>
  <si>
    <t>19.</t>
  </si>
  <si>
    <t>Świadczenia rodzinne oraz składki na ubezpieczenia emerytalne i rentowe z ubezpieczenia społecznego</t>
  </si>
  <si>
    <t>4. Pozostałe wydatki</t>
  </si>
  <si>
    <t xml:space="preserve">2. Świadczenia społeczne </t>
  </si>
  <si>
    <t xml:space="preserve">3. Składki na ubezpieczenia społeczne </t>
  </si>
  <si>
    <t>* Wydatki bieżące: (zadania zlecone)</t>
  </si>
  <si>
    <t>2. Konserwacja systemu alarmowania</t>
  </si>
  <si>
    <t>1. Świadczenia rodzinne oraz składki na ubezpieczenia emerytalne i rentowe z ubezpieczenia społecznego</t>
  </si>
  <si>
    <t>2. Składki na ubezpieczenia zdrowotne</t>
  </si>
  <si>
    <t>3. Zasiłki i pomoc w naturze</t>
  </si>
  <si>
    <t xml:space="preserve">1. Wynagrodzenia i pochodne od wynagrodzeń </t>
  </si>
  <si>
    <t>Przedszkole Nr 1 w Kuźni Raciborskiej</t>
  </si>
  <si>
    <t>Przedszkole Nr 2 w Kuźni Raciborskiej</t>
  </si>
  <si>
    <t>Przedszkole Rudy</t>
  </si>
  <si>
    <t>Przedszkole Turze:</t>
  </si>
  <si>
    <t>Przedszkole Budziska:</t>
  </si>
  <si>
    <t>Przedszkole Siedliska:</t>
  </si>
  <si>
    <t>Gimnazjum Rudy</t>
  </si>
  <si>
    <t>Gimnazjum w Kuźni Raciborskiej</t>
  </si>
  <si>
    <t>2. Dopłata do komunikacji miejskiej - PKS Racibórz</t>
  </si>
  <si>
    <t xml:space="preserve">1. Modernizacja dróg transportu rolniczego </t>
  </si>
  <si>
    <t>2. Modernizacja wewnętrzna instalacji c.o. wraz z rozbudową magazynu paliwa</t>
  </si>
  <si>
    <t xml:space="preserve">1. Termomodernizacja przegród zewnętrznych i wymiana stolarki w obiektach ZSO przy ul. Piaskowej w Kuźni Raciborskiej </t>
  </si>
  <si>
    <t>2. Remont budynku - OSP Turze</t>
  </si>
  <si>
    <t>1. Budowa sieci oświetlenia ulicznego Turze-Siedliska-Budziska. Etap III (odcinek Budziska-Turze)</t>
  </si>
  <si>
    <t>2. Dobudowa punktów oświetlenia ulicznego na terenie gminy</t>
  </si>
  <si>
    <t>3. Wymiana opraw oświetlenia ulicznego na energooszczędne</t>
  </si>
  <si>
    <t>Cmentarze</t>
  </si>
  <si>
    <t>b) środki własne</t>
  </si>
  <si>
    <t xml:space="preserve">Dział </t>
  </si>
  <si>
    <t>* część równoważąca</t>
  </si>
  <si>
    <t>01009</t>
  </si>
  <si>
    <t>010</t>
  </si>
  <si>
    <t>Infrastruktura wodociągowa i sanitacyjna wsi:</t>
  </si>
  <si>
    <t>01010</t>
  </si>
  <si>
    <t>01030</t>
  </si>
  <si>
    <t>01095</t>
  </si>
  <si>
    <t>1. Udział gminy w Śląskim Programie Odnowy Wsi</t>
  </si>
  <si>
    <t>02001</t>
  </si>
  <si>
    <t>1. Przelew środków do Izby Rolniczej    w K-cach - 2%uzyskanych wpływów   z podatku rolnego</t>
  </si>
  <si>
    <t>020</t>
  </si>
  <si>
    <t>1. Remonty dróg gminnych</t>
  </si>
  <si>
    <t>2. Utwardzenie drogi wewnętrznej - połączenie ul. Polnej z ul. Sienkiewicza w miejscowości Kuźnia Raciborska</t>
  </si>
  <si>
    <t>1. Za sporządzenie wycen nieruchomości,    sporządzenie map, dokumentacja geodezyjna</t>
  </si>
  <si>
    <t>1. Wynagrodzenia i pochodne od   wynagrodzeń</t>
  </si>
  <si>
    <t>Rady gmin (miast i miast na prawach powiatu)</t>
  </si>
  <si>
    <t>Urzędy gmin (miast i miast na prawach powiatu)</t>
  </si>
  <si>
    <t>1. Wynagrodzenia i pochodne od  wynagrodzeń</t>
  </si>
  <si>
    <t>2. Pozostałe wydatki na utrzymanie tut. Urzędu</t>
  </si>
  <si>
    <t>1. Diety dla sołtysów za udział w  sesjach Rady   Miejskiej</t>
  </si>
  <si>
    <t>3. Współpraca Rudy - Bolatice  oraz z gminami partnerskimi</t>
  </si>
  <si>
    <t>Urzędy naczelnych organów władzy państwowej, kontroli i ochrony prawa</t>
  </si>
  <si>
    <t>Urzędy naczelnych organów władzy państwowej, kontroli i ochrony prawa oraz sądownictwa</t>
  </si>
  <si>
    <t>1. Środki na prowadzenie rejestru  wyborców</t>
  </si>
  <si>
    <t>1.Remont Posterunku Policji w Kuźni Raciborskiej ( wpłata na środek specjalny)</t>
  </si>
  <si>
    <t>1.Dofinansowanie zakupu samochodu dla Posterunku Policji w Kuźni Raciborskiej ( wpłata na środek specjalny)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</si>
  <si>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</si>
  <si>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</si>
  <si>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Obsługa papierów wartościowych, kredytów i pożyczek j.s.t.</t>
  </si>
  <si>
    <t>1. Odsetki i dyskonto od krajowych, skarbowych papierów wartościowych  oraz pożyczek i kredytów</t>
  </si>
  <si>
    <t>Szkoła Podstawowa w miejscowości Turze:</t>
  </si>
  <si>
    <t>Szkoła Podstawowa w miejscowości Budziska:</t>
  </si>
  <si>
    <t>Szkoła Podstawowa w miejscowości Kuźnia Raciborska</t>
  </si>
  <si>
    <t>Szkoła Podstawowa w miejscowości Rudy</t>
  </si>
  <si>
    <t>Przedszkola:</t>
  </si>
  <si>
    <t>Gimnazja:</t>
  </si>
  <si>
    <t>Zespoły obsługi ekonomiczno-administracyjnej szkół</t>
  </si>
  <si>
    <t>1. Składki na ubezpieczenia zdrowotne    (zadania zlecone)</t>
  </si>
  <si>
    <t>Zasiłki i pomoc w naturze oraz składki na ubezpieczenia społeczne</t>
  </si>
  <si>
    <t>Składki na ubezpieczenia zdrowotne opłacane za osoby pobierające niektóre świadczenia z pomocy społecznej oraz niektóre świadczenia rodzinne</t>
  </si>
  <si>
    <t>1. Zakup licencji programu EXEL i WORD - 3 stanowiska</t>
  </si>
  <si>
    <t>1. Świadczenia społeczne (zadania  zlecone 81.672 zł + zadania własne-197.378 zł)</t>
  </si>
  <si>
    <t>2. Pozostałe wydatki na utrzymanie     Ośrodka( w tym z dotacji 7 585 zł)</t>
  </si>
  <si>
    <t>1.Umowa zlecenie za przeprowadzenie wywiadów u osób ubiegających się o przyznanie dodatku mieszkaniowego</t>
  </si>
  <si>
    <t>Świetlica ZSO w  miejscowości Kuźnia Raciborska:</t>
  </si>
  <si>
    <t>Świetlica ZSO w miejscowości Rudy</t>
  </si>
  <si>
    <t>Świetlica Szkoła Podstawowa w miejscowości Kuźnia Raciborska</t>
  </si>
  <si>
    <t>1. Dotacja przedmiotowa z budżetu dla   zakładu budżetowego ( w tym: zimowe utrzymanie dróg     gminnych - 20 000 zł)</t>
  </si>
  <si>
    <t>2.Wydatki na utrzymanie czystości na terenie  Gminy</t>
  </si>
  <si>
    <t>3.Wydatki na uregulowanie zjawiska bezdomnych zwierząt na terenie Gminy Kuźnia Raciborska</t>
  </si>
  <si>
    <t>2. Zakup usług remontowych   (utrzymanie punktów świetlnych)</t>
  </si>
  <si>
    <t>1. Dotacja z budżetu dla przewozów  pasażerskich Rybnik</t>
  </si>
  <si>
    <t xml:space="preserve">1. Dotacja podmiotowa z budżetu dla   instytucji kultury </t>
  </si>
  <si>
    <t>1. Dotacja podmiotowa z budżetu dla  instytucji kultury</t>
  </si>
  <si>
    <t>1. Wynagrodzenia i pochodne od wynagrodzeń (140.326 zł dotacja, 218 674 zł budżet Gminy)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</si>
  <si>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</si>
  <si>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</si>
  <si>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</si>
  <si>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</si>
  <si>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</si>
  <si>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</si>
  <si>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</si>
  <si>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>PLAN PRZYCHODÓW I ROZCHODÓW BUDŻETU GMINY  NA 2005 ROK( w zł)</t>
  </si>
  <si>
    <t>* wpłaty ludności na budowę wodociągu  Jankowice i Rudy</t>
  </si>
  <si>
    <t>* wpływy z opłat za zarząd, użytkowanie   i użytkowanie wieczyste nieruchomości</t>
  </si>
  <si>
    <t>* dochody z najmu i dzierżawy składników majątkowych</t>
  </si>
  <si>
    <t>Dochody od osób prawnych, od osób fizycznych i od innych jednostek nie posiadających osobowości prawnej oraz wydatki związane z ich poborem</t>
  </si>
  <si>
    <t>* podatek dochodowy od osób fizycznych - udziały</t>
  </si>
  <si>
    <t>* podatek dochodowy od osób prawnych-udziały</t>
  </si>
  <si>
    <t>* opłata za wpis do ewidencji działalności gospodarczej</t>
  </si>
  <si>
    <t>* dotacja z Krajowego Biura Wyborczego na   prowadzenie rejestru wyborców</t>
  </si>
  <si>
    <t>Świetlice szkolne:</t>
  </si>
  <si>
    <t>Dochody od osób prawnych, od osób fizycznych i od innych jednostek nieposiadających osobowości prawnej oraz wydatki związane z ich poborem</t>
  </si>
  <si>
    <t>1. Zakup i instalacja systemu urządzeń radiowych RSWS dla jednostek OSP - OSP Budziska</t>
  </si>
  <si>
    <t>2. Wydatki rzeczowe i usługi dla USC</t>
  </si>
  <si>
    <t>3. Doposażenie magazynu przeciwpożarowego</t>
  </si>
  <si>
    <t>3. Obsługa i eksploatacja kotłowni</t>
  </si>
  <si>
    <t>1. Na opracowania geodezyjne - zmiany  planu zagospodarowania przestrzennego</t>
  </si>
  <si>
    <t>* 5% procent od dochodów pobranych w związku z realizacją zadań z zakresu administracji rządowej ( dowody osobiste)</t>
  </si>
  <si>
    <t>* odsetki od nieterminowych wpłat podatków  i opłat</t>
  </si>
  <si>
    <t>* wpływy z opłat za zezwolenia na sprzedaż alkoholu</t>
  </si>
  <si>
    <t xml:space="preserve">* część oświatowa </t>
  </si>
  <si>
    <t>* dotacja celowa na zadania zlecone -  utrzymanie USC, Meldunki i Dowody Osobiste</t>
  </si>
  <si>
    <t>Wydatki majątkowe:</t>
  </si>
  <si>
    <t>1. Budowa sieci wodociągowej - do osady "Górna Huta" w miejscowości Kuźnia Raciborska</t>
  </si>
  <si>
    <t>1. Zakup i instalacja systemu urządzeń radiowych RSWS w jednost.OSP - OSP Budziska</t>
  </si>
  <si>
    <t>1. Wynagrodzenia agencyjno-prowizyjne sołtysów - inkaso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</si>
  <si>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</si>
  <si>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</si>
  <si>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</si>
  <si>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</si>
  <si>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1.Świadczenia społeczne</t>
  </si>
  <si>
    <t>2. Składki na ubezpieczenia społeczne</t>
  </si>
  <si>
    <t>3. Wynagrodzenia i pochodne od wynagrodzeń</t>
  </si>
  <si>
    <t>1. Składki na ubezpieczenia zdrowotne</t>
  </si>
  <si>
    <t>RAZEM wydatki na w/w zadania</t>
  </si>
  <si>
    <t>Urzędy wojewódzkie</t>
  </si>
  <si>
    <t>* dotacja od Wojewody Śląskiego w tym:</t>
  </si>
  <si>
    <t>1. Zadania nadzorowane przez Wydział Spraw Obywatelskich i Migracji  (ewidencja ludności, dowody osobiste, USC i spraw z ustawy o powszechnym obowiązku obrony)</t>
  </si>
  <si>
    <t>2. Zadania nadzorowane przez Wydział Zarządzania Kryzysowego - na prowadzenie akcji kurierskiej</t>
  </si>
  <si>
    <t>3. Zadania nadzorowane przez Wydział Rozwoju Regionalnego - zadania z ustawy Prawo działalności gospodarczej</t>
  </si>
  <si>
    <t>*dotacje przekazuje Śląski Urząd Wojewódzki w tym:</t>
  </si>
  <si>
    <t xml:space="preserve">                innych zadań zleconych gminie (związkom gmin) ustawami</t>
  </si>
  <si>
    <t>a) rozdział 90003 - Oczyszczanie miast i wsi</t>
  </si>
  <si>
    <t>b) rozdział 90004 - Utrzymanie zieleni w miastach i gminach</t>
  </si>
  <si>
    <t>a) rozdział 85154 - Przeciwdziałanie alkoholizmowi</t>
  </si>
  <si>
    <t>a) rozdział 92109 - Domy i ośrodki kultury, świetlice i kluby</t>
  </si>
  <si>
    <t>b) rozdział 92116 - Biblioteki</t>
  </si>
  <si>
    <t xml:space="preserve">a) rozdział  01009- Spółki wodne dotacja dla Miejskiej Spółki Wodnej w Kuźni Raciborskiej  </t>
  </si>
  <si>
    <t xml:space="preserve">1. Na utrzymanie jednostek ochotniczych   straży pożarnych </t>
  </si>
  <si>
    <t>2. Wydatki na zakładanie  hipotek, papier do drukowania nakazów, opłaty pocztowe i inne  wydatki związane z poborem podatków i opłat</t>
  </si>
  <si>
    <t>* część wyrównawcza</t>
  </si>
  <si>
    <t>* wpływy z tytułu odpłatnego nabycia prawa własności oraz prawa użytkowania wieczystego</t>
  </si>
  <si>
    <t>92601</t>
  </si>
  <si>
    <t>Obiekty sportowe</t>
  </si>
  <si>
    <t>1.Remont budynku szatni na boisku LKS Ruda Kozielska</t>
  </si>
  <si>
    <t>Ochrona i konserwacja zabytków</t>
  </si>
  <si>
    <t>1. Remont budynków przy ul. Szkolnej w Rudach</t>
  </si>
  <si>
    <t>60004</t>
  </si>
  <si>
    <t>Lokalny transport zbiorowy</t>
  </si>
  <si>
    <r>
      <t>*</t>
    </r>
    <r>
      <rPr>
        <sz val="10"/>
        <rFont val="Arial CE"/>
        <family val="2"/>
      </rPr>
      <t>Wydatki bieżące:</t>
    </r>
  </si>
  <si>
    <t>851</t>
  </si>
  <si>
    <t>*wpływy ze sprzedaży składników majątkowych ( należności po zlikwidowanym ZLA)</t>
  </si>
  <si>
    <t>1. Zakup usług pozostałych (utylizacja  padliny)</t>
  </si>
  <si>
    <t>2. Zabudowa skrzynki elektrycznej w Parku Dębina</t>
  </si>
  <si>
    <t>60013</t>
  </si>
  <si>
    <t>Drogi publiczne wojewódzkie</t>
  </si>
  <si>
    <t>2.Dotacja dla Województwa Śląskiego na budowę kładki dla pieszych w ciągu drogi wojewódzkiej DW919 nad rzeką Rudka w KM 23+168 w miejscowości Rudy.</t>
  </si>
  <si>
    <t>600</t>
  </si>
  <si>
    <t>2. Dotacje dla podmiotów nie zaliczonych do sektora finansów publicznych</t>
  </si>
  <si>
    <t>2. Dotacja przedmiotowa dla zakładu budżetowego - utrzymanie targowiska</t>
  </si>
  <si>
    <t>2. Koszty utrzymania lokalu Posterunku Policji w Rudach ( wpłata na środek specjalny)</t>
  </si>
  <si>
    <t>1. Dotacja przedmiotowa z budżetu dla zakładu budżetowego - remonty komunalnych budynków mieszkalnych i lokali po eksmisjach</t>
  </si>
  <si>
    <t>*Wydatki bieżące ( rezerwa ogólna)</t>
  </si>
  <si>
    <t>1. Dotacja przedmiotowa z budżetu dla zakładu budżetowego</t>
  </si>
  <si>
    <t>8</t>
  </si>
  <si>
    <t>9</t>
  </si>
  <si>
    <t>10</t>
  </si>
  <si>
    <t>11</t>
  </si>
  <si>
    <t>12</t>
  </si>
  <si>
    <t>13</t>
  </si>
  <si>
    <t>14</t>
  </si>
  <si>
    <t>1</t>
  </si>
  <si>
    <t>2</t>
  </si>
  <si>
    <t>3</t>
  </si>
  <si>
    <t>4</t>
  </si>
  <si>
    <t>5</t>
  </si>
  <si>
    <t>6</t>
  </si>
  <si>
    <t>7</t>
  </si>
  <si>
    <t>* wpływy z opłat stałych w przedszkolach</t>
  </si>
  <si>
    <t>* dochody z najmu lokali w szkołach</t>
  </si>
  <si>
    <t>3. Remont budynku - OSP Budziska</t>
  </si>
  <si>
    <t>2. Modernizacja ul. Wypoczynkowej w miejscowości Jankowice</t>
  </si>
  <si>
    <t>3. Wykonanie zadaszenia w Parku Dębina</t>
  </si>
  <si>
    <t>Plan</t>
  </si>
  <si>
    <t>a) kwota podstawowa</t>
  </si>
  <si>
    <t>b) kwota uzupełniająca</t>
  </si>
  <si>
    <t>z tego:</t>
  </si>
  <si>
    <t>1. dotacje celowe na zadania zlecone:</t>
  </si>
  <si>
    <t>2. dotacje celowe na zadania własne:</t>
  </si>
  <si>
    <t>3. wpływy z usług opiekuńczych</t>
  </si>
  <si>
    <t>* dotacja z funduszy celowych - utylizacja padliny</t>
  </si>
  <si>
    <t>* dotacje celowe na zadania realizowane na podstawie porozumień z organami administracji rządowej</t>
  </si>
  <si>
    <t>1. Dotacja celowa z budżetu gminy dla Miejskiej Spółki Wodnej w Kuźni Raciborskiej - konserwacja urządzeń melioracji szczególnej</t>
  </si>
  <si>
    <t>2. Budowa sieci wodociągowej połączenie sieci wodociągowej przy ul. Browarnej w Kuźni Raciborska z siecią wodociągową przy ul. Fabrycznej w miejscowości Budziska</t>
  </si>
  <si>
    <t>3.Budowa uzupełniającej sieci wodociągowej - ul. Sportowa w miejscowości Ruda Kozielska</t>
  </si>
  <si>
    <t>4. Budowa uzupełniającej sieci wodociągowej ul. Dąbrowskiego w miejscowości Siedliska</t>
  </si>
  <si>
    <t>1. Budowa odcinka drogi gminnej "do Mirka" w miejscowości Turze</t>
  </si>
  <si>
    <t>3. Opracowanie dokumentacji technicznej na budowę ul. Szybki w miejscowości w miejscowości Rudy</t>
  </si>
  <si>
    <t>4.Opracowanie dokumentacji technicznej na budowę ul. Biały Dwór w miejscowości Rudy</t>
  </si>
  <si>
    <t xml:space="preserve">1. Realizacja zadań zleconych - utrzymanie grobów </t>
  </si>
  <si>
    <t>4. Pozostałe wydatki (Wydatki do dyspozycji jednostek pomocniczych)</t>
  </si>
  <si>
    <t>3. Pozostałe wydatki (Wydatki do dyspozycji jednostek pomocniczych)</t>
  </si>
  <si>
    <t>5. Pozostałe wydatki (Wydatki do dyspozycji jednostek   pomocniczych)</t>
  </si>
  <si>
    <t>92120</t>
  </si>
  <si>
    <t>2. Wykup gruntu i budynku sklepu pod Świetlicę Wiejską w miejscowości Ruda</t>
  </si>
  <si>
    <t>2.Budowa hali sportowej przy ZSO w miejscowości Rudy</t>
  </si>
  <si>
    <t>2. Zabudowa skrzynki elektrycznej w Parku Dębina w miejscowości Kuźnia Raciborska</t>
  </si>
  <si>
    <t>3. Wykonanie zadaszenia w Parku Dębina w miejscowości Kuźnia Raciborska</t>
  </si>
  <si>
    <t>1. Dofinansowanie zakupu samochodu dla Posterunku Policji w Kuźni Raciborskiej ( wpłata na środek specjalny)</t>
  </si>
  <si>
    <t>Termomodernizacja przegród zewnętrznych i wymiana stolarki okiennej w obiektach Zespołu Szkół Ogólnokształcących przy ul. Piaskowej w Kuźni Raciborskiej</t>
  </si>
  <si>
    <t>Zmniejszenie ilości wydalanych do atmosfery zanieczyszczeń, poprzez zredukowanie ilości spalanego opału, co jest związane z dużymi stratami ciepła przez przegrody  zewnętrzne</t>
  </si>
  <si>
    <t>Urząd Miejski</t>
  </si>
  <si>
    <t>Budowa hali sportowej przy ZSO w miejscowości Rudy</t>
  </si>
  <si>
    <t>2005-2006</t>
  </si>
  <si>
    <t>1. Sołectwo Rudy</t>
  </si>
  <si>
    <t>Ogółem wydatki do dyspozycji jednostek pomocniczych</t>
  </si>
  <si>
    <t>§ 955</t>
  </si>
  <si>
    <t>1.Przychody z zaciągniętych kredytów</t>
  </si>
  <si>
    <t>Przychody z tytułu innych rozliczeń krajowych</t>
  </si>
  <si>
    <t>1. Przychody z tytułu wolnych środków</t>
  </si>
  <si>
    <t>RAZEM przychody i dochody budżetu (1+2)</t>
  </si>
  <si>
    <t>1. Spłata kredytów</t>
  </si>
  <si>
    <t>2. Spłata pożyczek zaciągniętych w WFOŚiGW</t>
  </si>
  <si>
    <t>Deficyt (4-2)</t>
  </si>
  <si>
    <t xml:space="preserve">Gospodarka komunalna i ochrona </t>
  </si>
  <si>
    <t>Wydatki  Zakładu Budżetowego</t>
  </si>
  <si>
    <t>PRZYCHODY I WYDATKI ZAKŁADU BUDŻETOWEGO</t>
  </si>
  <si>
    <t>3. Opracowanie dokumentacji technicznej na budowę ul. Szybki w miejscowości Rudy</t>
  </si>
  <si>
    <t>2. Wykup gruntu i budynku sklepu pod Świetlice Wiejską w miejscowości Ruda</t>
  </si>
  <si>
    <t>1.Budowa hali sportowej wraz z zapleczem technicznym przy ZSO w miejscowości Rudy</t>
  </si>
  <si>
    <t>4. Zakup tablic ogłoszeniowych dla poszczególnych miejscowości na terenie gminy</t>
  </si>
  <si>
    <t>1. Zabudowa skrzynki elektrycznej na boisku LKS Rudy w miejscowości Rudy</t>
  </si>
  <si>
    <t xml:space="preserve">Załącznik Nr 1 </t>
  </si>
  <si>
    <t>Załącznik Nr 4</t>
  </si>
  <si>
    <t>Załącznik Nr 2</t>
  </si>
  <si>
    <t>PLAN  WYDATKÓW  BUDŻETOWYCH  NA 2005 ROK</t>
  </si>
  <si>
    <t xml:space="preserve">Plan  </t>
  </si>
  <si>
    <t>Lp</t>
  </si>
  <si>
    <t>a) rozdział 70095 - Pozostała działalność (remonty komunalnych budynków mieszkalnych i lokali po eksmisjach)</t>
  </si>
  <si>
    <t>Załącznik Nr 5</t>
  </si>
  <si>
    <t>c) rozdział 90095 - Pozostała działalność ( utrzymanie targowiska)</t>
  </si>
  <si>
    <t>Dział 600 - Transport i łączność</t>
  </si>
  <si>
    <t>Rozdział 60013 - Drogi publiczne wojewódzkie - dotacja dla Województwa Śląskiego na budowę kładki dla pieszych w ciągu drogi wojewódzkiej DW919 nad rzeką Rudka w KM 23+168 w miejscowości Rudy.</t>
  </si>
  <si>
    <t>a)  rozdział  60004 - Lokalny transport zbiorowy - (dotacja do przewozów pasażerskich)</t>
  </si>
  <si>
    <t>Dotacje przedmiotowe dla zakładu budżetowego ZGKiM w Kuźni Raciborskiej</t>
  </si>
  <si>
    <t>Dotacje celowe dla podmiotów nie zaliczonych do sektora finansów publicznych:</t>
  </si>
  <si>
    <t>Dotacje podmiotowe dla instytucji kultury:</t>
  </si>
  <si>
    <t>Dotacja celowa dla spółki wodnej</t>
  </si>
  <si>
    <t xml:space="preserve">Dotacja celowa dla gminy Rybnik na zadania bieżące realizowane na podstawie porozumienia </t>
  </si>
  <si>
    <t>Dotacje celowe dla Województwa Śląskiego na zadania inwestycyjne realizowane na podstawie porozumień</t>
  </si>
  <si>
    <t>Rozdział 60013 - Drogi publiczne wojewódzkie - Dotacja dla Województwa Śląskiego na budowę kładki dla pieszych w ciągu drogi wojewódzkie DW425 nad rzeką Rudką w KM 13+540 w miejscowości Kuźnia Raciborska</t>
  </si>
  <si>
    <t>Załącznik Nr 6</t>
  </si>
  <si>
    <t>1.Dotacja dla Województwa Śląskiego na budowę kładki dla pieszych w ciągu drogi wojewódzkiej DW425 nad rzeką Rudką w KM 13+540 w miejscowości Kuźnia Raciborska</t>
  </si>
  <si>
    <t>Spłaty otrzymanych krajowych pożyczek i kredytów:</t>
  </si>
  <si>
    <t>Przychody z zaciągniętych pożyczek i kredytów na rynku krajowym :</t>
  </si>
  <si>
    <t xml:space="preserve">Załącznik Nr. 7 </t>
  </si>
  <si>
    <t>w roku 2004</t>
  </si>
  <si>
    <t xml:space="preserve">poniesione </t>
  </si>
  <si>
    <t>Stworzenie warunków do wypełnienia obowiązków edukacyjnych, zabezpieczenie warunków do uprawiania sportu, kultury i rekreacji,  dostosowanie bazy sportowej do aktualnych standardów</t>
  </si>
  <si>
    <t>*pozostałe dochody ( należności po zlikwidowany Zakładzie Lecznictwa Ambulatoryjnego )</t>
  </si>
  <si>
    <t xml:space="preserve">              - Dotacje celowe otrzymane z budżetu państwa na realizację</t>
  </si>
  <si>
    <t>2.Przychody z zaciągniętych pożyczek w WFOŚiGW</t>
  </si>
  <si>
    <t>RAZEM rozchody i wydatki (3+4)</t>
  </si>
  <si>
    <t xml:space="preserve"> Wydatki na Wieloletnie Programy Inwestycyjne</t>
  </si>
  <si>
    <t>1. Dotacje dla podmiotów nie zaliczonych do sektora finansów publicznych</t>
  </si>
  <si>
    <t>1. Budowa sieci wodociągowej w miejscowości  Rudy, przysiółek Biały Dwór</t>
  </si>
  <si>
    <t xml:space="preserve">1. Wykupy gruntów </t>
  </si>
  <si>
    <t xml:space="preserve">1. Wykup gruntów </t>
  </si>
  <si>
    <t>1. Za wyłączenie gruntów z produkcji  leśnej</t>
  </si>
  <si>
    <t>2. Wycinka drzew i krzewów na terenie  miasta i gminy</t>
  </si>
  <si>
    <t>85202</t>
  </si>
  <si>
    <t>Domy pomocy społecznej</t>
  </si>
  <si>
    <t>4.wpływy z tytułu opłat za pobyt osób w domach pomocy społecznej</t>
  </si>
  <si>
    <t xml:space="preserve">1. Pozostałe wydatki </t>
  </si>
  <si>
    <t>85195</t>
  </si>
  <si>
    <t>1. Wydatki związane z opłatami za pobyt osób w domach pomocy społecznej</t>
  </si>
  <si>
    <t>b) rozdział 85195 - Pozostała działalność</t>
  </si>
  <si>
    <t>2. Sołectwo Turze</t>
  </si>
  <si>
    <t>3. Sołectwo Budziska</t>
  </si>
  <si>
    <t>4. Sołectwo Jankowice</t>
  </si>
  <si>
    <t>1. Sołectwo Jankowice</t>
  </si>
  <si>
    <t>5. Sołectwo Ruda</t>
  </si>
  <si>
    <t>1. Sołectwo Ruda Kozielska</t>
  </si>
  <si>
    <t>2. Sołectwo Rudy</t>
  </si>
  <si>
    <t>3. Sołectwo Siedliska</t>
  </si>
  <si>
    <t>4. Osiedle NR 1</t>
  </si>
  <si>
    <t>5. Osiedle Stara Kuźnia</t>
  </si>
  <si>
    <t>2. Sołectwo Ruda</t>
  </si>
  <si>
    <t>2. Sołectwo Ruda Kozielska</t>
  </si>
  <si>
    <t>3. Sołectwo Rudy</t>
  </si>
  <si>
    <t>4. Sołectwo Siedliska</t>
  </si>
  <si>
    <t>5. Osiedle NR 1</t>
  </si>
  <si>
    <t>6. Osiedle Stara Kuźnia</t>
  </si>
  <si>
    <t>2. Pozostałe wydatki (Wydatki do dyspozycji jednostek pomocniczych)</t>
  </si>
  <si>
    <t xml:space="preserve">            do uchwały Rady Miejskiej Nr XXVI / 217 / 2004 z dnia 22.12.2004r.  </t>
  </si>
  <si>
    <t xml:space="preserve">PLAN DOCHODÓW BUDŻETOWYCH NA 2005 ROK </t>
  </si>
  <si>
    <t>NA 2005 rok - plan w złotych</t>
  </si>
  <si>
    <t>WYDATKI NA ZADANIA ZLECONE - PLAN NA 2005 ROK ( w złotych )</t>
  </si>
  <si>
    <t>DOTACJE   NA   ZADANIA   ZLECONE  -   PLAN NA 2005  ROK (w złotych)</t>
  </si>
  <si>
    <t xml:space="preserve">Plan wydatków budżetowych na 2005 rok </t>
  </si>
  <si>
    <t>PLAN NA 2005 ROK - dotacje do przekazania dla:</t>
  </si>
  <si>
    <t>do uchwały Rady Miejskiej Nr XXVI / 217 / 2004 z dnia 22.12.2004 r.</t>
  </si>
  <si>
    <t>PLAN WYDATKÓW NA ZADANIA  INWESTYCYJNE  NA 2005 ROK  (w złotych)</t>
  </si>
  <si>
    <r>
      <t xml:space="preserve"> </t>
    </r>
    <r>
      <rPr>
        <b/>
        <sz val="12"/>
        <rFont val="Arial CE"/>
        <family val="2"/>
      </rPr>
      <t>w 2005 roku w złotych -- plan</t>
    </r>
  </si>
  <si>
    <t xml:space="preserve">              do uchwały Rady Miejskiej Nr XXVI / 217 / 2004 z dnia 22.12.2004r.           </t>
  </si>
  <si>
    <t xml:space="preserve"> do uchwały Rady Miejskiej Nr XXXVII/324/2005 z dnia 22.12.2005r.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</si>
</sst>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9" fontId="1" fillId="0" borderId="1" xfId="19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2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2" borderId="1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1" xfId="19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9" fontId="0" fillId="2" borderId="1" xfId="19" applyFont="1" applyFill="1" applyBorder="1" applyAlignment="1">
      <alignment/>
    </xf>
    <xf numFmtId="3" fontId="0" fillId="2" borderId="7" xfId="0" applyNumberFormat="1" applyFill="1" applyBorder="1" applyAlignment="1">
      <alignment/>
    </xf>
    <xf numFmtId="9" fontId="0" fillId="2" borderId="2" xfId="19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3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3" fontId="0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3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6" xfId="0" applyNumberFormat="1" applyFill="1" applyBorder="1" applyAlignment="1">
      <alignment/>
    </xf>
    <xf numFmtId="9" fontId="0" fillId="2" borderId="3" xfId="19" applyFill="1" applyBorder="1" applyAlignment="1">
      <alignment/>
    </xf>
    <xf numFmtId="3" fontId="0" fillId="2" borderId="1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9" fontId="1" fillId="2" borderId="0" xfId="19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2" xfId="0" applyFont="1" applyFill="1" applyBorder="1" applyAlignment="1">
      <alignment wrapText="1"/>
    </xf>
    <xf numFmtId="49" fontId="0" fillId="2" borderId="12" xfId="0" applyNumberFormat="1" applyFill="1" applyBorder="1" applyAlignment="1">
      <alignment horizontal="right"/>
    </xf>
    <xf numFmtId="49" fontId="0" fillId="2" borderId="12" xfId="0" applyNumberFormat="1" applyFont="1" applyFill="1" applyBorder="1" applyAlignment="1">
      <alignment horizontal="right" vertical="center"/>
    </xf>
    <xf numFmtId="49" fontId="8" fillId="2" borderId="12" xfId="0" applyNumberFormat="1" applyFont="1" applyFill="1" applyBorder="1" applyAlignment="1">
      <alignment horizontal="right" vertical="center"/>
    </xf>
    <xf numFmtId="49" fontId="0" fillId="2" borderId="12" xfId="0" applyNumberFormat="1" applyFill="1" applyBorder="1" applyAlignment="1">
      <alignment horizontal="right" vertical="center"/>
    </xf>
    <xf numFmtId="49" fontId="1" fillId="2" borderId="12" xfId="0" applyNumberFormat="1" applyFont="1" applyFill="1" applyBorder="1" applyAlignment="1">
      <alignment horizontal="right" vertical="center"/>
    </xf>
    <xf numFmtId="49" fontId="9" fillId="2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3" borderId="0" xfId="0" applyFill="1" applyAlignment="1">
      <alignment/>
    </xf>
    <xf numFmtId="10" fontId="11" fillId="0" borderId="0" xfId="0" applyNumberFormat="1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3" fontId="0" fillId="2" borderId="12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3" fontId="8" fillId="2" borderId="12" xfId="15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/>
    </xf>
    <xf numFmtId="3" fontId="8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1" fillId="2" borderId="12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9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 horizontal="center" wrapText="1"/>
    </xf>
    <xf numFmtId="3" fontId="9" fillId="2" borderId="12" xfId="0" applyNumberFormat="1" applyFont="1" applyFill="1" applyBorder="1" applyAlignment="1">
      <alignment/>
    </xf>
    <xf numFmtId="0" fontId="8" fillId="2" borderId="12" xfId="0" applyFont="1" applyFill="1" applyBorder="1" applyAlignment="1">
      <alignment horizontal="center" wrapText="1"/>
    </xf>
    <xf numFmtId="3" fontId="8" fillId="2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49" fontId="0" fillId="2" borderId="12" xfId="0" applyNumberFormat="1" applyFill="1" applyBorder="1" applyAlignment="1">
      <alignment horizontal="center" vertical="center"/>
    </xf>
    <xf numFmtId="9" fontId="8" fillId="2" borderId="1" xfId="19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4" borderId="0" xfId="0" applyFill="1" applyBorder="1" applyAlignment="1">
      <alignment/>
    </xf>
    <xf numFmtId="4" fontId="0" fillId="0" borderId="0" xfId="0" applyNumberFormat="1" applyBorder="1" applyAlignment="1">
      <alignment/>
    </xf>
    <xf numFmtId="49" fontId="8" fillId="2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3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8" fillId="2" borderId="1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0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10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8" fillId="2" borderId="4" xfId="0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0" fillId="3" borderId="0" xfId="0" applyFill="1" applyAlignment="1">
      <alignment/>
    </xf>
    <xf numFmtId="3" fontId="0" fillId="2" borderId="12" xfId="15" applyNumberForma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3" fontId="1" fillId="4" borderId="0" xfId="0" applyNumberFormat="1" applyFont="1" applyFill="1" applyBorder="1" applyAlignment="1">
      <alignment horizontal="center" wrapText="1"/>
    </xf>
    <xf numFmtId="3" fontId="10" fillId="2" borderId="19" xfId="0" applyNumberFormat="1" applyFont="1" applyFill="1" applyBorder="1" applyAlignment="1">
      <alignment horizontal="right" vertical="center" wrapText="1"/>
    </xf>
    <xf numFmtId="3" fontId="10" fillId="2" borderId="20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19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0" fillId="2" borderId="12" xfId="0" applyNumberFormat="1" applyFont="1" applyFill="1" applyBorder="1" applyAlignment="1">
      <alignment horizontal="right" vertical="center" wrapText="1"/>
    </xf>
    <xf numFmtId="9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right"/>
    </xf>
    <xf numFmtId="9" fontId="11" fillId="2" borderId="0" xfId="0" applyNumberFormat="1" applyFont="1" applyFill="1" applyBorder="1" applyAlignment="1">
      <alignment/>
    </xf>
    <xf numFmtId="10" fontId="1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3" fontId="11" fillId="2" borderId="0" xfId="15" applyNumberFormat="1" applyFont="1" applyFill="1" applyBorder="1" applyAlignment="1">
      <alignment horizontal="right"/>
    </xf>
    <xf numFmtId="3" fontId="10" fillId="2" borderId="0" xfId="15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9" fontId="16" fillId="2" borderId="0" xfId="0" applyNumberFormat="1" applyFont="1" applyFill="1" applyBorder="1" applyAlignment="1">
      <alignment/>
    </xf>
    <xf numFmtId="10" fontId="16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49" fontId="0" fillId="2" borderId="12" xfId="0" applyNumberFormat="1" applyFill="1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15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left"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left" vertical="center" wrapText="1"/>
    </xf>
    <xf numFmtId="3" fontId="8" fillId="2" borderId="19" xfId="0" applyNumberFormat="1" applyFont="1" applyFill="1" applyBorder="1" applyAlignment="1">
      <alignment horizontal="right"/>
    </xf>
    <xf numFmtId="0" fontId="0" fillId="2" borderId="16" xfId="0" applyFill="1" applyBorder="1" applyAlignment="1">
      <alignment/>
    </xf>
    <xf numFmtId="0" fontId="11" fillId="2" borderId="12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left" vertical="center" wrapText="1"/>
    </xf>
    <xf numFmtId="3" fontId="11" fillId="2" borderId="19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/>
    </xf>
    <xf numFmtId="3" fontId="16" fillId="2" borderId="19" xfId="0" applyNumberFormat="1" applyFont="1" applyFill="1" applyBorder="1" applyAlignment="1">
      <alignment horizontal="right" vertical="center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left"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0" fontId="16" fillId="2" borderId="1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left" wrapText="1"/>
    </xf>
    <xf numFmtId="49" fontId="0" fillId="2" borderId="12" xfId="0" applyNumberFormat="1" applyFill="1" applyBorder="1" applyAlignment="1">
      <alignment horizontal="left" wrapText="1"/>
    </xf>
    <xf numFmtId="3" fontId="0" fillId="2" borderId="15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12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8" fillId="2" borderId="13" xfId="0" applyNumberFormat="1" applyFont="1" applyFill="1" applyBorder="1" applyAlignment="1">
      <alignment horizontal="right"/>
    </xf>
    <xf numFmtId="3" fontId="0" fillId="2" borderId="15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1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76">
      <selection activeCell="E92" sqref="E92"/>
    </sheetView>
  </sheetViews>
  <sheetFormatPr defaultColWidth="9.00390625" defaultRowHeight="12.75"/>
  <cols>
    <col min="1" max="1" width="5.75390625" style="0" customWidth="1"/>
    <col min="2" max="2" width="8.00390625" style="0" customWidth="1"/>
    <col min="3" max="3" width="43.25390625" style="0" customWidth="1"/>
    <col min="4" max="4" width="12.25390625" style="0" customWidth="1"/>
    <col min="5" max="5" width="10.375" style="0" customWidth="1"/>
    <col min="8" max="8" width="12.125" style="0" customWidth="1"/>
  </cols>
  <sheetData>
    <row r="1" spans="1:9" ht="12.75">
      <c r="A1" s="41"/>
      <c r="B1" s="41"/>
      <c r="C1" s="41"/>
      <c r="D1" s="46"/>
      <c r="E1" s="8"/>
      <c r="F1" s="8"/>
      <c r="G1" s="8"/>
      <c r="H1" s="8"/>
      <c r="I1" s="8"/>
    </row>
    <row r="2" spans="1:9" ht="12.75">
      <c r="A2" s="41"/>
      <c r="B2" s="41"/>
      <c r="C2" s="41"/>
      <c r="D2" s="278"/>
      <c r="E2" s="8"/>
      <c r="F2" s="8"/>
      <c r="G2" s="8"/>
      <c r="H2" s="8"/>
      <c r="I2" s="8"/>
    </row>
    <row r="3" spans="1:9" ht="12.75">
      <c r="A3" s="41"/>
      <c r="B3" s="41"/>
      <c r="C3" s="41"/>
      <c r="D3" s="41"/>
      <c r="E3" s="8"/>
      <c r="F3" s="8"/>
      <c r="G3" s="8"/>
      <c r="H3" s="8"/>
      <c r="I3" s="8"/>
    </row>
    <row r="4" spans="1:9" ht="12.75">
      <c r="A4" s="357" t="s">
        <v>484</v>
      </c>
      <c r="B4" s="357"/>
      <c r="C4" s="357"/>
      <c r="D4" s="357"/>
      <c r="E4" s="8"/>
      <c r="F4" s="8"/>
      <c r="G4" s="8"/>
      <c r="H4" s="8"/>
      <c r="I4" s="8"/>
    </row>
    <row r="5" spans="1:9" ht="12.75">
      <c r="A5" s="279"/>
      <c r="B5" s="279"/>
      <c r="C5" s="47"/>
      <c r="D5" s="47"/>
      <c r="E5" s="8"/>
      <c r="F5" s="8"/>
      <c r="G5" s="8"/>
      <c r="H5" s="8"/>
      <c r="I5" s="8"/>
    </row>
    <row r="6" spans="1:9" ht="12.75">
      <c r="A6" s="280" t="s">
        <v>0</v>
      </c>
      <c r="B6" s="280" t="s">
        <v>1</v>
      </c>
      <c r="C6" s="52" t="s">
        <v>2</v>
      </c>
      <c r="D6" s="52" t="s">
        <v>372</v>
      </c>
      <c r="E6" s="8"/>
      <c r="F6" s="8"/>
      <c r="G6" s="8"/>
      <c r="H6" s="8"/>
      <c r="I6" s="8"/>
    </row>
    <row r="7" spans="1:9" ht="12.75">
      <c r="A7" s="279">
        <v>1</v>
      </c>
      <c r="B7" s="279">
        <v>2</v>
      </c>
      <c r="C7" s="47">
        <v>3</v>
      </c>
      <c r="D7" s="47">
        <v>4</v>
      </c>
      <c r="E7" s="8"/>
      <c r="F7" s="8"/>
      <c r="G7" s="8"/>
      <c r="H7" s="8"/>
      <c r="I7" s="8"/>
    </row>
    <row r="8" spans="1:9" ht="12.75">
      <c r="A8" s="279"/>
      <c r="B8" s="279"/>
      <c r="C8" s="281"/>
      <c r="D8" s="126"/>
      <c r="E8" s="8"/>
      <c r="F8" s="8"/>
      <c r="G8" s="8"/>
      <c r="H8" s="8"/>
      <c r="I8" s="8"/>
    </row>
    <row r="9" spans="1:9" ht="12.75">
      <c r="A9" s="282" t="s">
        <v>3</v>
      </c>
      <c r="B9" s="111" t="s">
        <v>220</v>
      </c>
      <c r="C9" s="283" t="s">
        <v>45</v>
      </c>
      <c r="D9" s="85">
        <f>SUM(D10)</f>
        <v>44100</v>
      </c>
      <c r="E9" s="8"/>
      <c r="F9" s="8"/>
      <c r="G9" s="8"/>
      <c r="H9" s="8"/>
      <c r="I9" s="8"/>
    </row>
    <row r="10" spans="1:9" ht="25.5">
      <c r="A10" s="169"/>
      <c r="B10" s="110"/>
      <c r="C10" s="130" t="s">
        <v>281</v>
      </c>
      <c r="D10" s="101">
        <v>44100</v>
      </c>
      <c r="E10" s="8"/>
      <c r="F10" s="8"/>
      <c r="G10" s="8"/>
      <c r="H10" s="8"/>
      <c r="I10" s="8"/>
    </row>
    <row r="11" spans="1:9" ht="12.75">
      <c r="A11" s="169"/>
      <c r="B11" s="110"/>
      <c r="C11" s="104"/>
      <c r="D11" s="284"/>
      <c r="E11" s="8"/>
      <c r="F11" s="8"/>
      <c r="G11" s="8"/>
      <c r="H11" s="8"/>
      <c r="I11" s="8"/>
    </row>
    <row r="12" spans="1:9" ht="12.75">
      <c r="A12" s="282" t="s">
        <v>4</v>
      </c>
      <c r="B12" s="111" t="s">
        <v>228</v>
      </c>
      <c r="C12" s="283" t="s">
        <v>5</v>
      </c>
      <c r="D12" s="85">
        <f>SUM(D13)</f>
        <v>1400</v>
      </c>
      <c r="E12" s="8"/>
      <c r="F12" s="8"/>
      <c r="G12" s="8"/>
      <c r="H12" s="8"/>
      <c r="I12" s="8"/>
    </row>
    <row r="13" spans="1:9" ht="12.75">
      <c r="A13" s="169"/>
      <c r="B13" s="110"/>
      <c r="C13" s="130" t="s">
        <v>181</v>
      </c>
      <c r="D13" s="101">
        <v>1400</v>
      </c>
      <c r="E13" s="8"/>
      <c r="F13" s="8"/>
      <c r="G13" s="8"/>
      <c r="H13" s="8"/>
      <c r="I13" s="8"/>
    </row>
    <row r="14" spans="1:9" ht="12.75">
      <c r="A14" s="169"/>
      <c r="B14" s="110"/>
      <c r="C14" s="130"/>
      <c r="D14" s="101"/>
      <c r="E14" s="8"/>
      <c r="F14" s="8"/>
      <c r="G14" s="8"/>
      <c r="H14" s="8"/>
      <c r="I14" s="8"/>
    </row>
    <row r="15" spans="1:9" ht="12.75">
      <c r="A15" s="282" t="s">
        <v>6</v>
      </c>
      <c r="B15" s="111">
        <v>700</v>
      </c>
      <c r="C15" s="283" t="s">
        <v>7</v>
      </c>
      <c r="D15" s="85">
        <f>SUM(D16:D21)</f>
        <v>295180</v>
      </c>
      <c r="E15" s="8"/>
      <c r="F15" s="8"/>
      <c r="G15" s="8"/>
      <c r="H15" s="8"/>
      <c r="I15" s="8"/>
    </row>
    <row r="16" spans="1:9" ht="25.5">
      <c r="A16" s="169"/>
      <c r="B16" s="110"/>
      <c r="C16" s="130" t="s">
        <v>282</v>
      </c>
      <c r="D16" s="101">
        <v>12000</v>
      </c>
      <c r="E16" s="8"/>
      <c r="F16" s="8"/>
      <c r="G16" s="8"/>
      <c r="H16" s="8"/>
      <c r="I16" s="8"/>
    </row>
    <row r="17" spans="1:9" ht="12.75">
      <c r="A17" s="169"/>
      <c r="B17" s="110"/>
      <c r="C17" s="130" t="s">
        <v>30</v>
      </c>
      <c r="D17" s="101">
        <v>30000</v>
      </c>
      <c r="E17" s="8"/>
      <c r="F17" s="8"/>
      <c r="G17" s="8"/>
      <c r="H17" s="8"/>
      <c r="I17" s="8"/>
    </row>
    <row r="18" spans="1:9" ht="25.5">
      <c r="A18" s="285"/>
      <c r="B18" s="110"/>
      <c r="C18" s="130" t="s">
        <v>283</v>
      </c>
      <c r="D18" s="127">
        <v>67980</v>
      </c>
      <c r="E18" s="8"/>
      <c r="F18" s="8"/>
      <c r="G18" s="8"/>
      <c r="H18" s="8"/>
      <c r="I18" s="8"/>
    </row>
    <row r="19" spans="1:9" ht="25.5">
      <c r="A19" s="169"/>
      <c r="B19" s="110"/>
      <c r="C19" s="130" t="s">
        <v>330</v>
      </c>
      <c r="D19" s="101">
        <v>180000</v>
      </c>
      <c r="E19" s="8"/>
      <c r="F19" s="8"/>
      <c r="G19" s="8"/>
      <c r="H19" s="8"/>
      <c r="I19" s="8"/>
    </row>
    <row r="20" spans="1:9" ht="12.75">
      <c r="A20" s="169"/>
      <c r="B20" s="110"/>
      <c r="C20" s="130" t="s">
        <v>8</v>
      </c>
      <c r="D20" s="101">
        <v>2200</v>
      </c>
      <c r="E20" s="8"/>
      <c r="F20" s="8"/>
      <c r="G20" s="8"/>
      <c r="H20" s="8"/>
      <c r="I20" s="8"/>
    </row>
    <row r="21" spans="1:9" ht="12.75">
      <c r="A21" s="169"/>
      <c r="B21" s="110"/>
      <c r="C21" s="130" t="s">
        <v>9</v>
      </c>
      <c r="D21" s="101">
        <v>3000</v>
      </c>
      <c r="H21" s="8"/>
      <c r="I21" s="8"/>
    </row>
    <row r="22" spans="1:4" ht="12.75">
      <c r="A22" s="169"/>
      <c r="B22" s="110"/>
      <c r="C22" s="130"/>
      <c r="D22" s="101"/>
    </row>
    <row r="23" spans="1:7" ht="12.75">
      <c r="A23" s="282" t="s">
        <v>10</v>
      </c>
      <c r="B23" s="111">
        <v>710</v>
      </c>
      <c r="C23" s="283" t="s">
        <v>11</v>
      </c>
      <c r="D23" s="85">
        <f>SUM(D24)</f>
        <v>500</v>
      </c>
      <c r="E23" s="8"/>
      <c r="F23" s="8"/>
      <c r="G23" s="8"/>
    </row>
    <row r="24" spans="1:9" ht="38.25">
      <c r="A24" s="169"/>
      <c r="B24" s="110"/>
      <c r="C24" s="130" t="s">
        <v>380</v>
      </c>
      <c r="D24" s="101">
        <v>500</v>
      </c>
      <c r="E24" s="8"/>
      <c r="F24" s="8"/>
      <c r="G24" s="8"/>
      <c r="H24" s="8"/>
      <c r="I24" s="8"/>
    </row>
    <row r="25" spans="1:9" ht="12.75">
      <c r="A25" s="169"/>
      <c r="B25" s="110"/>
      <c r="C25" s="130"/>
      <c r="D25" s="101"/>
      <c r="E25" s="8"/>
      <c r="F25" s="8"/>
      <c r="G25" s="8"/>
      <c r="H25" s="8"/>
      <c r="I25" s="8"/>
    </row>
    <row r="26" spans="1:9" ht="12.75">
      <c r="A26" s="282" t="s">
        <v>12</v>
      </c>
      <c r="B26" s="111">
        <v>750</v>
      </c>
      <c r="C26" s="283" t="s">
        <v>13</v>
      </c>
      <c r="D26" s="85">
        <f>SUM(D27:D30)</f>
        <v>101219</v>
      </c>
      <c r="E26" s="8"/>
      <c r="F26" s="8"/>
      <c r="G26" s="8"/>
      <c r="H26" s="8"/>
      <c r="I26" s="8"/>
    </row>
    <row r="27" spans="1:9" ht="25.5">
      <c r="A27" s="169"/>
      <c r="B27" s="110"/>
      <c r="C27" s="130" t="s">
        <v>300</v>
      </c>
      <c r="D27" s="101">
        <v>73589</v>
      </c>
      <c r="E27" s="8"/>
      <c r="F27" s="8"/>
      <c r="G27" s="8"/>
      <c r="H27" s="8"/>
      <c r="I27" s="8"/>
    </row>
    <row r="28" spans="1:9" ht="12.75">
      <c r="A28" s="169"/>
      <c r="B28" s="110"/>
      <c r="C28" s="130" t="s">
        <v>8</v>
      </c>
      <c r="D28" s="101">
        <v>1500</v>
      </c>
      <c r="E28" s="8"/>
      <c r="F28" s="8"/>
      <c r="G28" s="8"/>
      <c r="H28" s="8"/>
      <c r="I28" s="8"/>
    </row>
    <row r="29" spans="1:9" ht="12.75">
      <c r="A29" s="169"/>
      <c r="B29" s="110"/>
      <c r="C29" s="130" t="s">
        <v>9</v>
      </c>
      <c r="D29" s="101">
        <v>25000</v>
      </c>
      <c r="E29" s="8"/>
      <c r="F29" s="8"/>
      <c r="G29" s="8"/>
      <c r="H29" s="8"/>
      <c r="I29" s="8"/>
    </row>
    <row r="30" spans="1:9" ht="38.25">
      <c r="A30" s="169"/>
      <c r="B30" s="110"/>
      <c r="C30" s="130" t="s">
        <v>296</v>
      </c>
      <c r="D30" s="101">
        <f>22600*5%</f>
        <v>1130</v>
      </c>
      <c r="E30" s="8"/>
      <c r="F30" s="8"/>
      <c r="G30" s="8"/>
      <c r="H30" s="8"/>
      <c r="I30" s="8"/>
    </row>
    <row r="31" spans="1:9" ht="12.75">
      <c r="A31" s="169"/>
      <c r="B31" s="110"/>
      <c r="C31" s="130"/>
      <c r="D31" s="101"/>
      <c r="E31" s="8"/>
      <c r="F31" s="8"/>
      <c r="G31" s="8"/>
      <c r="H31" s="8"/>
      <c r="I31" s="8"/>
    </row>
    <row r="32" spans="1:9" ht="38.25">
      <c r="A32" s="282" t="s">
        <v>14</v>
      </c>
      <c r="B32" s="111">
        <v>751</v>
      </c>
      <c r="C32" s="283" t="s">
        <v>240</v>
      </c>
      <c r="D32" s="85">
        <f>SUM(D33:D33)</f>
        <v>2700</v>
      </c>
      <c r="E32" s="8"/>
      <c r="F32" s="8"/>
      <c r="G32" s="8"/>
      <c r="H32" s="8"/>
      <c r="I32" s="8"/>
    </row>
    <row r="33" spans="1:9" ht="25.5">
      <c r="A33" s="169"/>
      <c r="B33" s="110"/>
      <c r="C33" s="130" t="s">
        <v>288</v>
      </c>
      <c r="D33" s="101">
        <v>2700</v>
      </c>
      <c r="E33" s="8"/>
      <c r="F33" s="8"/>
      <c r="G33" s="8"/>
      <c r="H33" s="8"/>
      <c r="I33" s="8"/>
    </row>
    <row r="34" spans="1:9" ht="12.75">
      <c r="A34" s="285"/>
      <c r="B34" s="110"/>
      <c r="C34" s="130"/>
      <c r="D34" s="127"/>
      <c r="E34" s="8"/>
      <c r="F34" s="8"/>
      <c r="G34" s="8"/>
      <c r="H34" s="8"/>
      <c r="I34" s="8"/>
    </row>
    <row r="35" spans="1:9" ht="25.5">
      <c r="A35" s="282" t="s">
        <v>15</v>
      </c>
      <c r="B35" s="111">
        <v>754</v>
      </c>
      <c r="C35" s="283" t="s">
        <v>108</v>
      </c>
      <c r="D35" s="85">
        <f>SUM(D36)</f>
        <v>10246</v>
      </c>
      <c r="E35" s="8"/>
      <c r="F35" s="8"/>
      <c r="G35" s="8"/>
      <c r="H35" s="8"/>
      <c r="I35" s="8"/>
    </row>
    <row r="36" spans="1:9" ht="12.75">
      <c r="A36" s="169"/>
      <c r="B36" s="110"/>
      <c r="C36" s="130" t="s">
        <v>169</v>
      </c>
      <c r="D36" s="101">
        <v>10246</v>
      </c>
      <c r="E36" s="8"/>
      <c r="F36" s="8"/>
      <c r="G36" s="8"/>
      <c r="H36" s="8"/>
      <c r="I36" s="8"/>
    </row>
    <row r="37" spans="1:9" ht="12.75">
      <c r="A37" s="169"/>
      <c r="B37" s="110"/>
      <c r="C37" s="130"/>
      <c r="D37" s="101"/>
      <c r="E37" s="8"/>
      <c r="F37" s="8"/>
      <c r="G37" s="8"/>
      <c r="H37" s="8"/>
      <c r="I37" s="8"/>
    </row>
    <row r="38" spans="1:9" ht="51">
      <c r="A38" s="282" t="s">
        <v>16</v>
      </c>
      <c r="B38" s="111">
        <v>756</v>
      </c>
      <c r="C38" s="283" t="s">
        <v>284</v>
      </c>
      <c r="D38" s="85">
        <f>SUM(D39:D53)</f>
        <v>6813814</v>
      </c>
      <c r="E38" s="8"/>
      <c r="F38" s="8"/>
      <c r="G38" s="8"/>
      <c r="H38" s="8"/>
      <c r="I38" s="8"/>
    </row>
    <row r="39" spans="1:9" ht="12.75">
      <c r="A39" s="169"/>
      <c r="B39" s="110"/>
      <c r="C39" s="130" t="s">
        <v>142</v>
      </c>
      <c r="D39" s="101">
        <v>21218</v>
      </c>
      <c r="E39" s="8"/>
      <c r="F39" s="8"/>
      <c r="G39" s="8"/>
      <c r="H39" s="8"/>
      <c r="I39" s="8"/>
    </row>
    <row r="40" spans="1:9" ht="12.75">
      <c r="A40" s="169"/>
      <c r="B40" s="110"/>
      <c r="C40" s="130" t="s">
        <v>22</v>
      </c>
      <c r="D40" s="101">
        <f>3594599+15000</f>
        <v>3609599</v>
      </c>
      <c r="E40" s="15"/>
      <c r="F40" s="8"/>
      <c r="G40" s="181"/>
      <c r="H40" s="182"/>
      <c r="I40" s="8"/>
    </row>
    <row r="41" spans="1:9" ht="12.75">
      <c r="A41" s="169"/>
      <c r="B41" s="110"/>
      <c r="C41" s="130" t="s">
        <v>23</v>
      </c>
      <c r="D41" s="101">
        <v>90640</v>
      </c>
      <c r="E41" s="8"/>
      <c r="F41" s="8"/>
      <c r="G41" s="8"/>
      <c r="H41" s="8"/>
      <c r="I41" s="8"/>
    </row>
    <row r="42" spans="1:9" ht="12.75">
      <c r="A42" s="169"/>
      <c r="B42" s="110"/>
      <c r="C42" s="130" t="s">
        <v>24</v>
      </c>
      <c r="D42" s="101">
        <v>60358</v>
      </c>
      <c r="E42" s="8"/>
      <c r="F42" s="8"/>
      <c r="G42" s="8"/>
      <c r="H42" s="8"/>
      <c r="I42" s="8"/>
    </row>
    <row r="43" spans="1:9" ht="12.75">
      <c r="A43" s="169"/>
      <c r="B43" s="110"/>
      <c r="C43" s="130" t="s">
        <v>25</v>
      </c>
      <c r="D43" s="101">
        <v>98460</v>
      </c>
      <c r="E43" s="8"/>
      <c r="F43" s="8"/>
      <c r="G43" s="8"/>
      <c r="H43" s="8"/>
      <c r="I43" s="8"/>
    </row>
    <row r="44" spans="1:9" ht="12.75">
      <c r="A44" s="169"/>
      <c r="B44" s="110"/>
      <c r="C44" s="130" t="s">
        <v>18</v>
      </c>
      <c r="D44" s="101">
        <v>16100</v>
      </c>
      <c r="E44" s="8"/>
      <c r="F44" s="8"/>
      <c r="G44" s="8"/>
      <c r="H44" s="8"/>
      <c r="I44" s="8"/>
    </row>
    <row r="45" spans="1:9" ht="12.75">
      <c r="A45" s="169"/>
      <c r="B45" s="110"/>
      <c r="C45" s="130" t="s">
        <v>19</v>
      </c>
      <c r="D45" s="101">
        <v>6000</v>
      </c>
      <c r="E45" s="8"/>
      <c r="F45" s="8"/>
      <c r="G45" s="8"/>
      <c r="H45" s="8"/>
      <c r="I45" s="8"/>
    </row>
    <row r="46" spans="1:9" ht="12.75">
      <c r="A46" s="169"/>
      <c r="B46" s="110"/>
      <c r="C46" s="130" t="s">
        <v>20</v>
      </c>
      <c r="D46" s="101">
        <v>6000</v>
      </c>
      <c r="E46" s="8"/>
      <c r="F46" s="8"/>
      <c r="G46" s="8"/>
      <c r="H46" s="8"/>
      <c r="I46" s="8"/>
    </row>
    <row r="47" spans="1:9" ht="12.75">
      <c r="A47" s="169"/>
      <c r="B47" s="110"/>
      <c r="C47" s="130" t="s">
        <v>17</v>
      </c>
      <c r="D47" s="101">
        <v>60000</v>
      </c>
      <c r="E47" s="8"/>
      <c r="F47" s="8"/>
      <c r="G47" s="8"/>
      <c r="H47" s="8"/>
      <c r="I47" s="8"/>
    </row>
    <row r="48" spans="1:9" ht="25.5">
      <c r="A48" s="285"/>
      <c r="B48" s="110"/>
      <c r="C48" s="130" t="s">
        <v>287</v>
      </c>
      <c r="D48" s="127">
        <v>6000</v>
      </c>
      <c r="E48" s="28"/>
      <c r="F48" s="8"/>
      <c r="G48" s="8"/>
      <c r="H48" s="8"/>
      <c r="I48" s="8"/>
    </row>
    <row r="49" spans="1:9" ht="25.5">
      <c r="A49" s="169"/>
      <c r="B49" s="110"/>
      <c r="C49" s="130" t="s">
        <v>297</v>
      </c>
      <c r="D49" s="101">
        <v>50700</v>
      </c>
      <c r="E49" s="8"/>
      <c r="F49" s="8"/>
      <c r="G49" s="8"/>
      <c r="H49" s="8"/>
      <c r="I49" s="8"/>
    </row>
    <row r="50" spans="1:9" ht="12.75">
      <c r="A50" s="169"/>
      <c r="B50" s="110"/>
      <c r="C50" s="130" t="s">
        <v>21</v>
      </c>
      <c r="D50" s="101">
        <v>45000</v>
      </c>
      <c r="E50" s="8"/>
      <c r="F50" s="8"/>
      <c r="G50" s="8"/>
      <c r="H50" s="8"/>
      <c r="I50" s="8"/>
    </row>
    <row r="51" spans="1:4" ht="25.5">
      <c r="A51" s="169"/>
      <c r="B51" s="110"/>
      <c r="C51" s="130" t="s">
        <v>285</v>
      </c>
      <c r="D51" s="101">
        <v>2578139</v>
      </c>
    </row>
    <row r="52" spans="1:9" ht="12.75">
      <c r="A52" s="169"/>
      <c r="B52" s="110"/>
      <c r="C52" s="130" t="s">
        <v>286</v>
      </c>
      <c r="D52" s="101">
        <v>20600</v>
      </c>
      <c r="E52" s="8"/>
      <c r="F52" s="8"/>
      <c r="G52" s="8"/>
      <c r="H52" s="8"/>
      <c r="I52" s="8"/>
    </row>
    <row r="53" spans="1:9" ht="25.5">
      <c r="A53" s="169"/>
      <c r="B53" s="110"/>
      <c r="C53" s="130" t="s">
        <v>298</v>
      </c>
      <c r="D53" s="101">
        <v>145000</v>
      </c>
      <c r="E53" s="8"/>
      <c r="F53" s="8"/>
      <c r="G53" s="8"/>
      <c r="H53" s="8"/>
      <c r="I53" s="8"/>
    </row>
    <row r="54" spans="1:9" ht="12.75">
      <c r="A54" s="169"/>
      <c r="B54" s="110"/>
      <c r="C54" s="130"/>
      <c r="D54" s="101"/>
      <c r="E54" s="8"/>
      <c r="F54" s="8"/>
      <c r="G54" s="8"/>
      <c r="H54" s="8"/>
      <c r="I54" s="8"/>
    </row>
    <row r="55" spans="1:9" ht="12.75">
      <c r="A55" s="282" t="s">
        <v>26</v>
      </c>
      <c r="B55" s="111">
        <v>758</v>
      </c>
      <c r="C55" s="283" t="s">
        <v>27</v>
      </c>
      <c r="D55" s="85">
        <f>SUM(D56,D63)</f>
        <v>8043632</v>
      </c>
      <c r="E55" s="8"/>
      <c r="F55" s="8"/>
      <c r="G55" s="8"/>
      <c r="H55" s="8"/>
      <c r="I55" s="8"/>
    </row>
    <row r="56" spans="1:9" ht="12.75">
      <c r="A56" s="282"/>
      <c r="B56" s="111"/>
      <c r="C56" s="286" t="s">
        <v>120</v>
      </c>
      <c r="D56" s="88">
        <f>SUM(D57:D59)</f>
        <v>8033632</v>
      </c>
      <c r="E56" s="8"/>
      <c r="F56" s="8"/>
      <c r="G56" s="8"/>
      <c r="H56" s="8"/>
      <c r="I56" s="8"/>
    </row>
    <row r="57" spans="1:9" ht="12.75">
      <c r="A57" s="169"/>
      <c r="B57" s="110"/>
      <c r="C57" s="130" t="s">
        <v>299</v>
      </c>
      <c r="D57" s="101">
        <v>5806472</v>
      </c>
      <c r="E57" s="8"/>
      <c r="F57" s="8"/>
      <c r="G57" s="8"/>
      <c r="H57" s="8"/>
      <c r="I57" s="8"/>
    </row>
    <row r="58" spans="1:9" ht="12.75">
      <c r="A58" s="169"/>
      <c r="B58" s="110"/>
      <c r="C58" s="130" t="s">
        <v>218</v>
      </c>
      <c r="D58" s="101">
        <v>1272485</v>
      </c>
      <c r="E58" s="8"/>
      <c r="F58" s="8"/>
      <c r="G58" s="8"/>
      <c r="H58" s="8"/>
      <c r="I58" s="8"/>
    </row>
    <row r="59" spans="1:9" ht="12.75">
      <c r="A59" s="287"/>
      <c r="B59" s="288"/>
      <c r="C59" s="289" t="s">
        <v>329</v>
      </c>
      <c r="D59" s="194">
        <f>SUM(D61:D62)</f>
        <v>954675</v>
      </c>
      <c r="E59" s="8"/>
      <c r="F59" s="8"/>
      <c r="G59" s="8"/>
      <c r="H59" s="8"/>
      <c r="I59" s="8"/>
    </row>
    <row r="60" spans="1:9" ht="12.75">
      <c r="A60" s="290"/>
      <c r="B60" s="291"/>
      <c r="C60" s="292" t="s">
        <v>375</v>
      </c>
      <c r="D60" s="195"/>
      <c r="E60" s="8"/>
      <c r="F60" s="8"/>
      <c r="G60" s="8"/>
      <c r="H60" s="8"/>
      <c r="I60" s="8"/>
    </row>
    <row r="61" spans="1:9" ht="12.75">
      <c r="A61" s="169"/>
      <c r="B61" s="110"/>
      <c r="C61" s="130" t="s">
        <v>373</v>
      </c>
      <c r="D61" s="101">
        <v>633350</v>
      </c>
      <c r="E61" s="8"/>
      <c r="F61" s="8"/>
      <c r="G61" s="8"/>
      <c r="H61" s="8"/>
      <c r="I61" s="8"/>
    </row>
    <row r="62" spans="1:9" ht="12.75">
      <c r="A62" s="169"/>
      <c r="B62" s="110"/>
      <c r="C62" s="130" t="s">
        <v>374</v>
      </c>
      <c r="D62" s="101">
        <v>321325</v>
      </c>
      <c r="H62" s="8"/>
      <c r="I62" s="8"/>
    </row>
    <row r="63" spans="1:5" ht="12.75">
      <c r="A63" s="169"/>
      <c r="B63" s="110"/>
      <c r="C63" s="130" t="s">
        <v>121</v>
      </c>
      <c r="D63" s="101">
        <v>10000</v>
      </c>
      <c r="E63" s="16"/>
    </row>
    <row r="64" spans="1:7" ht="12.75">
      <c r="A64" s="169"/>
      <c r="B64" s="110"/>
      <c r="C64" s="130"/>
      <c r="D64" s="101"/>
      <c r="E64" s="8"/>
      <c r="F64" s="8"/>
      <c r="G64" s="8"/>
    </row>
    <row r="65" spans="1:9" ht="12.75">
      <c r="A65" s="282" t="s">
        <v>28</v>
      </c>
      <c r="B65" s="111">
        <v>801</v>
      </c>
      <c r="C65" s="283" t="s">
        <v>29</v>
      </c>
      <c r="D65" s="85">
        <f>SUM(D66:D68)</f>
        <v>105000</v>
      </c>
      <c r="E65" s="8"/>
      <c r="F65" s="8"/>
      <c r="G65" s="8"/>
      <c r="H65" s="8"/>
      <c r="I65" s="8"/>
    </row>
    <row r="66" spans="1:9" ht="12.75">
      <c r="A66" s="169"/>
      <c r="B66" s="110"/>
      <c r="C66" s="130" t="s">
        <v>367</v>
      </c>
      <c r="D66" s="101">
        <v>76000</v>
      </c>
      <c r="E66" s="8"/>
      <c r="F66" s="8"/>
      <c r="G66" s="8"/>
      <c r="H66" s="8"/>
      <c r="I66" s="8"/>
    </row>
    <row r="67" spans="1:9" ht="12.75">
      <c r="A67" s="169"/>
      <c r="B67" s="110"/>
      <c r="C67" s="130" t="s">
        <v>368</v>
      </c>
      <c r="D67" s="101">
        <v>24000</v>
      </c>
      <c r="E67" s="8"/>
      <c r="F67" s="8"/>
      <c r="G67" s="8"/>
      <c r="H67" s="8"/>
      <c r="I67" s="8"/>
    </row>
    <row r="68" spans="1:9" ht="12.75">
      <c r="A68" s="285"/>
      <c r="B68" s="110"/>
      <c r="C68" s="130" t="s">
        <v>8</v>
      </c>
      <c r="D68" s="101">
        <v>5000</v>
      </c>
      <c r="E68" s="8"/>
      <c r="F68" s="8"/>
      <c r="G68" s="8"/>
      <c r="H68" s="8"/>
      <c r="I68" s="8"/>
    </row>
    <row r="69" spans="1:9" ht="12.75">
      <c r="A69" s="285"/>
      <c r="B69" s="110"/>
      <c r="C69" s="130"/>
      <c r="D69" s="127"/>
      <c r="E69" s="8"/>
      <c r="F69" s="8"/>
      <c r="G69" s="8"/>
      <c r="H69" s="8"/>
      <c r="I69" s="8"/>
    </row>
    <row r="70" spans="1:9" s="174" customFormat="1" ht="12.75">
      <c r="A70" s="282" t="s">
        <v>31</v>
      </c>
      <c r="B70" s="111" t="s">
        <v>339</v>
      </c>
      <c r="C70" s="283" t="s">
        <v>32</v>
      </c>
      <c r="D70" s="168">
        <f>SUM(D71:D72)</f>
        <v>33941</v>
      </c>
      <c r="E70" s="186"/>
      <c r="F70" s="186"/>
      <c r="G70" s="186"/>
      <c r="H70" s="186"/>
      <c r="I70" s="186"/>
    </row>
    <row r="71" spans="1:9" ht="25.5">
      <c r="A71" s="285"/>
      <c r="B71" s="110"/>
      <c r="C71" s="130" t="s">
        <v>448</v>
      </c>
      <c r="D71" s="127">
        <f>3950</f>
        <v>3950</v>
      </c>
      <c r="E71" s="8"/>
      <c r="F71" s="8"/>
      <c r="G71" s="8"/>
      <c r="H71" s="8"/>
      <c r="I71" s="8"/>
    </row>
    <row r="72" spans="1:9" ht="25.5">
      <c r="A72" s="285"/>
      <c r="B72" s="110"/>
      <c r="C72" s="130" t="s">
        <v>340</v>
      </c>
      <c r="D72" s="127">
        <v>29991</v>
      </c>
      <c r="E72" s="8"/>
      <c r="F72" s="8"/>
      <c r="G72" s="8"/>
      <c r="H72" s="8"/>
      <c r="I72" s="8"/>
    </row>
    <row r="73" spans="1:9" ht="12.75">
      <c r="A73" s="285"/>
      <c r="B73" s="110"/>
      <c r="C73" s="130"/>
      <c r="D73" s="127"/>
      <c r="E73" s="8"/>
      <c r="F73" s="8"/>
      <c r="G73" s="8"/>
      <c r="H73" s="8"/>
      <c r="I73" s="8"/>
    </row>
    <row r="74" spans="1:9" ht="12.75">
      <c r="A74" s="282" t="s">
        <v>33</v>
      </c>
      <c r="B74" s="111">
        <v>852</v>
      </c>
      <c r="C74" s="283" t="s">
        <v>107</v>
      </c>
      <c r="D74" s="85">
        <f>SUM(D75,D82,D79,D83)</f>
        <v>1352804</v>
      </c>
      <c r="E74" s="8"/>
      <c r="F74" s="8"/>
      <c r="G74" s="8"/>
      <c r="H74" s="8"/>
      <c r="I74" s="8"/>
    </row>
    <row r="75" spans="1:9" ht="12.75">
      <c r="A75" s="169"/>
      <c r="B75" s="110"/>
      <c r="C75" s="130" t="s">
        <v>376</v>
      </c>
      <c r="D75" s="101">
        <f>SUM(D76:D78)</f>
        <v>1174515</v>
      </c>
      <c r="E75" s="8"/>
      <c r="F75" s="8"/>
      <c r="G75" s="8"/>
      <c r="H75" s="8"/>
      <c r="I75" s="8"/>
    </row>
    <row r="76" spans="1:9" ht="12.75">
      <c r="A76" s="169"/>
      <c r="B76" s="110"/>
      <c r="C76" s="130" t="s">
        <v>183</v>
      </c>
      <c r="D76" s="101">
        <f>1086920</f>
        <v>1086920</v>
      </c>
      <c r="E76" s="8"/>
      <c r="F76" s="8"/>
      <c r="G76" s="8"/>
      <c r="H76" s="8"/>
      <c r="I76" s="8"/>
    </row>
    <row r="77" spans="1:9" ht="12.75">
      <c r="A77" s="169"/>
      <c r="B77" s="110"/>
      <c r="C77" s="130" t="s">
        <v>34</v>
      </c>
      <c r="D77" s="101">
        <v>5923</v>
      </c>
      <c r="E77" s="8"/>
      <c r="F77" s="8"/>
      <c r="G77" s="8"/>
      <c r="H77" s="8"/>
      <c r="I77" s="8"/>
    </row>
    <row r="78" spans="1:9" ht="12.75">
      <c r="A78" s="169"/>
      <c r="B78" s="110"/>
      <c r="C78" s="130" t="s">
        <v>35</v>
      </c>
      <c r="D78" s="101">
        <v>81672</v>
      </c>
      <c r="E78" s="8"/>
      <c r="F78" s="8"/>
      <c r="G78" s="8"/>
      <c r="H78" s="8"/>
      <c r="I78" s="8"/>
    </row>
    <row r="79" spans="1:9" ht="12.75">
      <c r="A79" s="169"/>
      <c r="B79" s="110"/>
      <c r="C79" s="130" t="s">
        <v>377</v>
      </c>
      <c r="D79" s="101">
        <f>SUM(D80:D81)</f>
        <v>165289</v>
      </c>
      <c r="E79" s="8"/>
      <c r="F79" s="8"/>
      <c r="G79" s="8"/>
      <c r="H79" s="8"/>
      <c r="I79" s="8"/>
    </row>
    <row r="80" spans="1:9" ht="12.75">
      <c r="A80" s="169"/>
      <c r="B80" s="110"/>
      <c r="C80" s="130" t="s">
        <v>35</v>
      </c>
      <c r="D80" s="101">
        <v>17378</v>
      </c>
      <c r="E80" s="8"/>
      <c r="F80" s="8"/>
      <c r="G80" s="8"/>
      <c r="H80" s="8"/>
      <c r="I80" s="8"/>
    </row>
    <row r="81" spans="1:9" s="41" customFormat="1" ht="12.75">
      <c r="A81" s="169"/>
      <c r="B81" s="110"/>
      <c r="C81" s="130" t="s">
        <v>36</v>
      </c>
      <c r="D81" s="101">
        <v>147911</v>
      </c>
      <c r="E81" s="39"/>
      <c r="F81" s="39"/>
      <c r="G81" s="39"/>
      <c r="H81" s="39"/>
      <c r="I81" s="39"/>
    </row>
    <row r="82" spans="1:9" ht="12.75">
      <c r="A82" s="169"/>
      <c r="B82" s="110"/>
      <c r="C82" s="130" t="s">
        <v>378</v>
      </c>
      <c r="D82" s="101">
        <v>11000</v>
      </c>
      <c r="E82" s="8"/>
      <c r="F82" s="8"/>
      <c r="G82" s="8"/>
      <c r="H82" s="8"/>
      <c r="I82" s="8"/>
    </row>
    <row r="83" spans="1:9" ht="25.5">
      <c r="A83" s="285"/>
      <c r="B83" s="110"/>
      <c r="C83" s="130" t="s">
        <v>461</v>
      </c>
      <c r="D83" s="127">
        <v>2000</v>
      </c>
      <c r="E83" s="8"/>
      <c r="F83" s="8"/>
      <c r="G83" s="8"/>
      <c r="H83" s="8"/>
      <c r="I83" s="8"/>
    </row>
    <row r="84" spans="1:9" ht="12.75">
      <c r="A84" s="285"/>
      <c r="B84" s="110"/>
      <c r="C84" s="130"/>
      <c r="D84" s="127"/>
      <c r="E84" s="8"/>
      <c r="F84" s="8"/>
      <c r="G84" s="8"/>
      <c r="H84" s="8"/>
      <c r="I84" s="8"/>
    </row>
    <row r="85" spans="1:9" ht="12.75">
      <c r="A85" s="282" t="s">
        <v>37</v>
      </c>
      <c r="B85" s="111">
        <v>854</v>
      </c>
      <c r="C85" s="283" t="s">
        <v>38</v>
      </c>
      <c r="D85" s="85">
        <f>SUM(D86:D86)</f>
        <v>30000</v>
      </c>
      <c r="E85" s="8"/>
      <c r="F85" s="8"/>
      <c r="G85" s="8"/>
      <c r="H85" s="8"/>
      <c r="I85" s="8"/>
    </row>
    <row r="86" spans="1:9" ht="12.75">
      <c r="A86" s="169"/>
      <c r="B86" s="110"/>
      <c r="C86" s="130" t="s">
        <v>39</v>
      </c>
      <c r="D86" s="101">
        <v>30000</v>
      </c>
      <c r="E86" s="8"/>
      <c r="F86" s="8"/>
      <c r="G86" s="8"/>
      <c r="H86" s="8"/>
      <c r="I86" s="8"/>
    </row>
    <row r="87" spans="1:9" ht="12.75">
      <c r="A87" s="169"/>
      <c r="B87" s="110"/>
      <c r="C87" s="130"/>
      <c r="D87" s="101"/>
      <c r="E87" s="8"/>
      <c r="F87" s="8"/>
      <c r="G87" s="8"/>
      <c r="H87" s="8"/>
      <c r="I87" s="8"/>
    </row>
    <row r="88" spans="1:9" ht="25.5">
      <c r="A88" s="282" t="s">
        <v>40</v>
      </c>
      <c r="B88" s="111">
        <v>900</v>
      </c>
      <c r="C88" s="283" t="s">
        <v>41</v>
      </c>
      <c r="D88" s="85">
        <f>SUM(D89:D90)</f>
        <v>2000</v>
      </c>
      <c r="E88" s="8"/>
      <c r="F88" s="8"/>
      <c r="G88" s="8"/>
      <c r="H88" s="8"/>
      <c r="I88" s="8"/>
    </row>
    <row r="89" spans="1:9" ht="12.75">
      <c r="A89" s="169"/>
      <c r="B89" s="110"/>
      <c r="C89" s="130" t="s">
        <v>379</v>
      </c>
      <c r="D89" s="101">
        <v>1500</v>
      </c>
      <c r="E89" s="8"/>
      <c r="F89" s="8"/>
      <c r="G89" s="8"/>
      <c r="H89" s="8"/>
      <c r="I89" s="8"/>
    </row>
    <row r="90" spans="1:9" ht="12.75">
      <c r="A90" s="169"/>
      <c r="B90" s="110"/>
      <c r="C90" s="130" t="s">
        <v>149</v>
      </c>
      <c r="D90" s="101">
        <v>500</v>
      </c>
      <c r="E90" s="8"/>
      <c r="F90" s="8"/>
      <c r="G90" s="8"/>
      <c r="H90" s="8"/>
      <c r="I90" s="8"/>
    </row>
    <row r="91" spans="1:9" ht="12.75">
      <c r="A91" s="282"/>
      <c r="B91" s="111"/>
      <c r="C91" s="293"/>
      <c r="D91" s="127"/>
      <c r="E91" s="8"/>
      <c r="F91" s="8"/>
      <c r="G91" s="8"/>
      <c r="H91" s="8"/>
      <c r="I91" s="8"/>
    </row>
    <row r="92" spans="1:9" ht="12.75">
      <c r="A92" s="282"/>
      <c r="B92" s="111"/>
      <c r="C92" s="294" t="s">
        <v>42</v>
      </c>
      <c r="D92" s="85">
        <f>SUM(D9,D12,D15,D23,D26,D32,D35,D38,D55,D65,D74,D85,D88,D70)</f>
        <v>16836536</v>
      </c>
      <c r="E92" s="16"/>
      <c r="F92" s="8"/>
      <c r="G92" s="8"/>
      <c r="H92" s="8"/>
      <c r="I92" s="8"/>
    </row>
    <row r="93" spans="1:9" ht="12.75">
      <c r="A93" s="169"/>
      <c r="B93" s="110"/>
      <c r="C93" s="293"/>
      <c r="D93" s="101"/>
      <c r="E93" s="8"/>
      <c r="F93" s="8"/>
      <c r="G93" s="8"/>
      <c r="H93" s="8"/>
      <c r="I93" s="8"/>
    </row>
    <row r="94" spans="1:9" ht="12.75">
      <c r="A94" s="3"/>
      <c r="B94" s="27"/>
      <c r="C94" s="1"/>
      <c r="D94" s="22"/>
      <c r="E94" s="8"/>
      <c r="F94" s="8"/>
      <c r="G94" s="8"/>
      <c r="H94" s="8"/>
      <c r="I94" s="8"/>
    </row>
    <row r="95" spans="1:9" ht="12.75">
      <c r="A95" s="3"/>
      <c r="B95" s="27"/>
      <c r="C95" s="1"/>
      <c r="D95" s="22"/>
      <c r="E95" s="8"/>
      <c r="F95" s="8"/>
      <c r="G95" s="8"/>
      <c r="H95" s="8"/>
      <c r="I95" s="8"/>
    </row>
    <row r="96" spans="1:9" ht="12.75">
      <c r="A96" s="3"/>
      <c r="B96" s="27"/>
      <c r="C96" s="1"/>
      <c r="D96" s="22"/>
      <c r="E96" s="8"/>
      <c r="F96" s="8"/>
      <c r="G96" s="8"/>
      <c r="H96" s="8"/>
      <c r="I96" s="8"/>
    </row>
    <row r="97" spans="1:9" ht="12.75">
      <c r="A97" s="3"/>
      <c r="B97" s="27"/>
      <c r="C97" s="1"/>
      <c r="D97" s="14"/>
      <c r="E97" s="8"/>
      <c r="F97" s="8"/>
      <c r="G97" s="8"/>
      <c r="H97" s="8"/>
      <c r="I97" s="8"/>
    </row>
    <row r="98" spans="1:9" ht="12.75">
      <c r="A98" s="7"/>
      <c r="B98" s="38"/>
      <c r="C98" s="4"/>
      <c r="D98" s="21"/>
      <c r="E98" s="8"/>
      <c r="F98" s="8"/>
      <c r="G98" s="8"/>
      <c r="H98" s="8"/>
      <c r="I98" s="8"/>
    </row>
    <row r="99" spans="1:9" ht="12.75">
      <c r="A99" s="3"/>
      <c r="B99" s="27"/>
      <c r="C99" s="1"/>
      <c r="D99" s="14"/>
      <c r="E99" s="8"/>
      <c r="F99" s="8"/>
      <c r="G99" s="8"/>
      <c r="H99" s="8"/>
      <c r="I99" s="8"/>
    </row>
    <row r="100" spans="1:9" ht="12.75">
      <c r="A100" s="3"/>
      <c r="B100" s="27"/>
      <c r="C100" s="1"/>
      <c r="D100" s="40"/>
      <c r="E100" s="8"/>
      <c r="F100" s="8"/>
      <c r="G100" s="8"/>
      <c r="H100" s="8"/>
      <c r="I100" s="8"/>
    </row>
    <row r="101" spans="1:9" ht="12.75">
      <c r="A101" s="3"/>
      <c r="B101" s="27"/>
      <c r="C101" s="1"/>
      <c r="D101" s="14"/>
      <c r="E101" s="8"/>
      <c r="F101" s="8"/>
      <c r="G101" s="8"/>
      <c r="H101" s="8"/>
      <c r="I101" s="8"/>
    </row>
    <row r="102" spans="1:9" ht="12.75">
      <c r="A102" s="3"/>
      <c r="B102" s="27"/>
      <c r="C102" s="1"/>
      <c r="D102" s="22"/>
      <c r="E102" s="8"/>
      <c r="F102" s="8"/>
      <c r="G102" s="8"/>
      <c r="H102" s="8"/>
      <c r="I102" s="8"/>
    </row>
    <row r="103" spans="1:9" ht="12.75">
      <c r="A103" s="3"/>
      <c r="B103" s="27"/>
      <c r="C103" s="1"/>
      <c r="D103" s="14"/>
      <c r="E103" s="8"/>
      <c r="F103" s="8"/>
      <c r="G103" s="8"/>
      <c r="H103" s="8"/>
      <c r="I103" s="8"/>
    </row>
    <row r="104" spans="1:9" ht="12.75">
      <c r="A104" s="7"/>
      <c r="B104" s="38"/>
      <c r="C104" s="4"/>
      <c r="D104" s="23"/>
      <c r="E104" s="8"/>
      <c r="F104" s="8"/>
      <c r="G104" s="8"/>
      <c r="H104" s="8"/>
      <c r="I104" s="8"/>
    </row>
    <row r="105" spans="1:9" ht="12.75">
      <c r="A105" s="7"/>
      <c r="B105" s="38"/>
      <c r="C105" s="4"/>
      <c r="D105" s="23"/>
      <c r="E105" s="8"/>
      <c r="F105" s="8"/>
      <c r="G105" s="8"/>
      <c r="H105" s="8"/>
      <c r="I105" s="8"/>
    </row>
    <row r="106" spans="1:9" ht="12.75">
      <c r="A106" s="7"/>
      <c r="B106" s="38"/>
      <c r="C106" s="4"/>
      <c r="D106" s="21"/>
      <c r="E106" s="8"/>
      <c r="F106" s="8"/>
      <c r="G106" s="8"/>
      <c r="H106" s="8"/>
      <c r="I106" s="8"/>
    </row>
    <row r="107" spans="2:9" ht="12.75">
      <c r="B107" s="8"/>
      <c r="D107" s="17"/>
      <c r="E107" s="8"/>
      <c r="F107" s="8"/>
      <c r="G107" s="8"/>
      <c r="H107" s="8"/>
      <c r="I107" s="8"/>
    </row>
    <row r="108" spans="5:9" ht="12.75">
      <c r="E108" s="8"/>
      <c r="F108" s="8"/>
      <c r="G108" s="8"/>
      <c r="H108" s="15"/>
      <c r="I108" s="8"/>
    </row>
    <row r="109" spans="2:11" ht="12.75">
      <c r="B109" s="8"/>
      <c r="D109" s="17"/>
      <c r="F109" s="27"/>
      <c r="G109" s="8"/>
      <c r="H109" s="8"/>
      <c r="I109" s="8"/>
      <c r="K109" t="s">
        <v>82</v>
      </c>
    </row>
    <row r="110" spans="2:9" ht="12.75">
      <c r="B110" s="8"/>
      <c r="D110" s="17"/>
      <c r="E110" s="27"/>
      <c r="F110" s="8"/>
      <c r="G110" s="27"/>
      <c r="H110" s="15"/>
      <c r="I110" s="8"/>
    </row>
    <row r="111" spans="2:9" ht="12.75">
      <c r="B111" s="8"/>
      <c r="E111" s="8"/>
      <c r="G111" s="8"/>
      <c r="H111" s="15"/>
      <c r="I111" s="8"/>
    </row>
    <row r="112" spans="2:9" ht="12.75">
      <c r="B112" s="8"/>
      <c r="F112" s="8"/>
      <c r="G112" s="8"/>
      <c r="H112" s="15"/>
      <c r="I112" s="8"/>
    </row>
    <row r="113" spans="2:9" ht="12.75">
      <c r="B113" s="8"/>
      <c r="E113" s="8"/>
      <c r="F113" s="8"/>
      <c r="G113" s="8"/>
      <c r="H113" s="8"/>
      <c r="I113" s="8"/>
    </row>
    <row r="114" spans="2:9" ht="12.75">
      <c r="B114" s="8"/>
      <c r="E114" s="8"/>
      <c r="F114" s="8"/>
      <c r="G114" s="8"/>
      <c r="H114" s="8"/>
      <c r="I114" s="8"/>
    </row>
    <row r="115" spans="2:9" ht="12.75">
      <c r="B115" s="8"/>
      <c r="E115" s="8"/>
      <c r="F115" s="8"/>
      <c r="G115" s="8"/>
      <c r="H115" s="8"/>
      <c r="I115" s="8"/>
    </row>
    <row r="116" spans="2:9" ht="12.75">
      <c r="B116" s="8"/>
      <c r="E116" s="8"/>
      <c r="F116" s="8"/>
      <c r="G116" s="8"/>
      <c r="H116" s="8"/>
      <c r="I116" s="8"/>
    </row>
    <row r="117" spans="2:9" ht="12.75">
      <c r="B117" s="8"/>
      <c r="E117" s="8"/>
      <c r="F117" s="8"/>
      <c r="G117" s="8"/>
      <c r="H117" s="8"/>
      <c r="I117" s="8"/>
    </row>
    <row r="118" spans="2:9" ht="12.75">
      <c r="B118" s="8"/>
      <c r="E118" s="8"/>
      <c r="F118" s="8"/>
      <c r="G118" s="8"/>
      <c r="H118" s="8"/>
      <c r="I118" s="8"/>
    </row>
    <row r="119" spans="2:9" ht="12.75">
      <c r="B119" s="8"/>
      <c r="E119" s="8"/>
      <c r="F119" s="8"/>
      <c r="G119" s="8"/>
      <c r="H119" s="8"/>
      <c r="I119" s="8"/>
    </row>
    <row r="120" spans="2:9" ht="12.75">
      <c r="B120" s="8"/>
      <c r="E120" s="8"/>
      <c r="F120" s="8"/>
      <c r="G120" s="8"/>
      <c r="H120" s="8"/>
      <c r="I120" s="8"/>
    </row>
    <row r="121" spans="2:9" ht="12.75">
      <c r="B121" s="8"/>
      <c r="E121" s="8"/>
      <c r="F121" s="8"/>
      <c r="G121" s="8"/>
      <c r="H121" s="8"/>
      <c r="I121" s="8"/>
    </row>
    <row r="122" spans="2:9" ht="12.75">
      <c r="B122" s="8"/>
      <c r="E122" s="8"/>
      <c r="F122" s="8"/>
      <c r="G122" s="8"/>
      <c r="H122" s="8"/>
      <c r="I122" s="8"/>
    </row>
    <row r="123" spans="2:9" ht="12.75">
      <c r="B123" s="8"/>
      <c r="E123" s="8"/>
      <c r="F123" s="8"/>
      <c r="G123" s="8"/>
      <c r="H123" s="8"/>
      <c r="I123" s="8"/>
    </row>
    <row r="124" spans="2:9" ht="12.75">
      <c r="B124" s="8"/>
      <c r="E124" s="8"/>
      <c r="F124" s="8"/>
      <c r="G124" s="8"/>
      <c r="H124" s="8"/>
      <c r="I124" s="8"/>
    </row>
    <row r="125" spans="2:9" ht="12.75">
      <c r="B125" s="8"/>
      <c r="E125" s="8"/>
      <c r="H125" s="8"/>
      <c r="I125" s="8"/>
    </row>
    <row r="126" ht="12.75">
      <c r="B126" s="8"/>
    </row>
    <row r="127" spans="2:6" ht="12.75">
      <c r="B127" s="8"/>
      <c r="F127" s="17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</sheetData>
  <mergeCells count="1">
    <mergeCell ref="A4:D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B2" sqref="B2:H2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8.875" style="0" customWidth="1"/>
    <col min="7" max="7" width="15.875" style="0" customWidth="1"/>
    <col min="8" max="8" width="13.875" style="0" customWidth="1"/>
    <col min="9" max="9" width="8.375" style="0" hidden="1" customWidth="1"/>
    <col min="10" max="10" width="11.00390625" style="0" customWidth="1"/>
  </cols>
  <sheetData>
    <row r="1" spans="1:9" ht="15.75">
      <c r="A1" s="41"/>
      <c r="B1" s="41"/>
      <c r="C1" s="41"/>
      <c r="D1" s="41"/>
      <c r="E1" s="41"/>
      <c r="F1" s="41"/>
      <c r="G1" s="414" t="s">
        <v>428</v>
      </c>
      <c r="H1" s="414"/>
      <c r="I1" s="65"/>
    </row>
    <row r="2" spans="1:9" ht="12.75">
      <c r="A2" s="41"/>
      <c r="B2" s="384" t="s">
        <v>494</v>
      </c>
      <c r="C2" s="384"/>
      <c r="D2" s="384"/>
      <c r="E2" s="384"/>
      <c r="F2" s="384"/>
      <c r="G2" s="384"/>
      <c r="H2" s="384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15.75">
      <c r="A4" s="393" t="s">
        <v>415</v>
      </c>
      <c r="B4" s="393"/>
      <c r="C4" s="393"/>
      <c r="D4" s="393"/>
      <c r="E4" s="393"/>
      <c r="F4" s="393"/>
      <c r="G4" s="393"/>
      <c r="H4" s="393"/>
      <c r="I4" s="41"/>
    </row>
    <row r="5" spans="1:9" ht="15.75">
      <c r="A5" s="357" t="s">
        <v>492</v>
      </c>
      <c r="B5" s="397"/>
      <c r="C5" s="397"/>
      <c r="D5" s="397"/>
      <c r="E5" s="397"/>
      <c r="F5" s="397"/>
      <c r="G5" s="397"/>
      <c r="H5" s="397"/>
      <c r="I5" s="41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1"/>
      <c r="B7" s="41"/>
      <c r="C7" s="41"/>
      <c r="D7" s="41"/>
      <c r="E7" s="41"/>
      <c r="F7" s="41"/>
      <c r="G7" s="41"/>
      <c r="H7" s="41"/>
      <c r="I7" s="41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2.75">
      <c r="A9" s="357" t="s">
        <v>129</v>
      </c>
      <c r="B9" s="357"/>
      <c r="C9" s="357"/>
      <c r="D9" s="357"/>
      <c r="E9" s="357"/>
      <c r="F9" s="357"/>
      <c r="G9" s="357"/>
      <c r="H9" s="357"/>
      <c r="I9" s="357"/>
    </row>
    <row r="10" spans="1:9" ht="12.75">
      <c r="A10" s="41"/>
      <c r="B10" s="41"/>
      <c r="C10" s="41"/>
      <c r="D10" s="41"/>
      <c r="E10" s="41"/>
      <c r="F10" s="41"/>
      <c r="G10" s="41"/>
      <c r="H10" s="41"/>
      <c r="I10" s="41"/>
    </row>
    <row r="11" spans="1:13" ht="12.75">
      <c r="A11" s="394" t="s">
        <v>123</v>
      </c>
      <c r="B11" s="395"/>
      <c r="C11" s="395"/>
      <c r="D11" s="395"/>
      <c r="E11" s="395"/>
      <c r="F11" s="395"/>
      <c r="G11" s="395"/>
      <c r="H11" s="396"/>
      <c r="I11" s="66"/>
      <c r="J11" s="24"/>
      <c r="K11" s="24"/>
      <c r="L11" s="24"/>
      <c r="M11" s="24"/>
    </row>
    <row r="12" spans="1:13" ht="12.75">
      <c r="A12" s="67"/>
      <c r="B12" s="68"/>
      <c r="C12" s="68"/>
      <c r="D12" s="68"/>
      <c r="E12" s="68"/>
      <c r="F12" s="68"/>
      <c r="G12" s="68"/>
      <c r="H12" s="69"/>
      <c r="I12" s="69"/>
      <c r="J12" s="24"/>
      <c r="K12" s="24"/>
      <c r="L12" s="24"/>
      <c r="M12" s="24"/>
    </row>
    <row r="13" spans="1:13" ht="12.75">
      <c r="A13" s="70" t="s">
        <v>124</v>
      </c>
      <c r="B13" s="70" t="s">
        <v>1</v>
      </c>
      <c r="C13" s="70" t="s">
        <v>47</v>
      </c>
      <c r="D13" s="403" t="s">
        <v>48</v>
      </c>
      <c r="E13" s="404"/>
      <c r="F13" s="404"/>
      <c r="G13" s="404"/>
      <c r="H13" s="52" t="s">
        <v>93</v>
      </c>
      <c r="I13" s="71"/>
      <c r="J13" s="24"/>
      <c r="K13" s="24"/>
      <c r="L13" s="24"/>
      <c r="M13" s="24"/>
    </row>
    <row r="14" spans="1:13" ht="12.75">
      <c r="A14" s="187"/>
      <c r="B14" s="188"/>
      <c r="C14" s="187"/>
      <c r="D14" s="189"/>
      <c r="E14" s="189"/>
      <c r="F14" s="189"/>
      <c r="G14" s="189"/>
      <c r="H14" s="57"/>
      <c r="I14" s="54"/>
      <c r="J14" s="24"/>
      <c r="K14" s="24"/>
      <c r="L14" s="24"/>
      <c r="M14" s="24"/>
    </row>
    <row r="15" spans="1:12" s="123" customFormat="1" ht="12.75">
      <c r="A15" s="309" t="s">
        <v>3</v>
      </c>
      <c r="B15" s="77">
        <v>700</v>
      </c>
      <c r="C15" s="309"/>
      <c r="D15" s="402" t="s">
        <v>7</v>
      </c>
      <c r="E15" s="402"/>
      <c r="F15" s="402"/>
      <c r="G15" s="402"/>
      <c r="H15" s="310">
        <f>SUM(H17,H20)</f>
        <v>3589700</v>
      </c>
      <c r="I15" s="311"/>
      <c r="K15" s="240"/>
      <c r="L15" s="240"/>
    </row>
    <row r="16" spans="1:9" ht="12.75">
      <c r="A16" s="72"/>
      <c r="B16" s="73"/>
      <c r="C16" s="72"/>
      <c r="D16" s="74"/>
      <c r="E16" s="74"/>
      <c r="F16" s="74"/>
      <c r="G16" s="74"/>
      <c r="H16" s="49"/>
      <c r="I16" s="75"/>
    </row>
    <row r="17" spans="1:10" s="172" customFormat="1" ht="12.75">
      <c r="A17" s="231"/>
      <c r="B17" s="232"/>
      <c r="C17" s="231">
        <v>70001</v>
      </c>
      <c r="D17" s="232" t="s">
        <v>140</v>
      </c>
      <c r="E17" s="232"/>
      <c r="F17" s="232"/>
      <c r="G17" s="232"/>
      <c r="H17" s="233">
        <f>H18</f>
        <v>3434700</v>
      </c>
      <c r="I17" s="236"/>
      <c r="J17" s="239"/>
    </row>
    <row r="18" spans="1:9" ht="12.75">
      <c r="A18" s="72"/>
      <c r="B18" s="73"/>
      <c r="C18" s="72"/>
      <c r="D18" s="73" t="s">
        <v>125</v>
      </c>
      <c r="E18" s="73"/>
      <c r="F18" s="73"/>
      <c r="G18" s="73"/>
      <c r="H18" s="43">
        <v>3434700</v>
      </c>
      <c r="I18" s="76"/>
    </row>
    <row r="19" spans="1:9" ht="12.75">
      <c r="A19" s="72"/>
      <c r="B19" s="73"/>
      <c r="C19" s="72"/>
      <c r="D19" s="74"/>
      <c r="E19" s="74"/>
      <c r="F19" s="74"/>
      <c r="G19" s="74"/>
      <c r="H19" s="49"/>
      <c r="I19" s="75"/>
    </row>
    <row r="20" spans="1:9" s="172" customFormat="1" ht="12.75">
      <c r="A20" s="231"/>
      <c r="B20" s="232"/>
      <c r="C20" s="231">
        <v>70095</v>
      </c>
      <c r="D20" s="232" t="s">
        <v>51</v>
      </c>
      <c r="E20" s="232"/>
      <c r="F20" s="232"/>
      <c r="G20" s="232"/>
      <c r="H20" s="233">
        <f>H21</f>
        <v>155000</v>
      </c>
      <c r="I20" s="238"/>
    </row>
    <row r="21" spans="1:9" ht="12.75">
      <c r="A21" s="72"/>
      <c r="B21" s="73"/>
      <c r="C21" s="72"/>
      <c r="D21" s="74" t="s">
        <v>128</v>
      </c>
      <c r="E21" s="74"/>
      <c r="F21" s="74"/>
      <c r="G21" s="74"/>
      <c r="H21" s="43">
        <f>'dotacje do przek.'!C12</f>
        <v>155000</v>
      </c>
      <c r="I21" s="76"/>
    </row>
    <row r="22" spans="1:9" ht="12.75">
      <c r="A22" s="72"/>
      <c r="B22" s="74"/>
      <c r="C22" s="72"/>
      <c r="D22" s="74"/>
      <c r="E22" s="74"/>
      <c r="F22" s="74"/>
      <c r="G22" s="74"/>
      <c r="H22" s="49"/>
      <c r="I22" s="75"/>
    </row>
    <row r="23" spans="1:9" s="123" customFormat="1" ht="12.75">
      <c r="A23" s="309" t="s">
        <v>4</v>
      </c>
      <c r="B23" s="77">
        <v>900</v>
      </c>
      <c r="C23" s="309"/>
      <c r="D23" s="77" t="s">
        <v>413</v>
      </c>
      <c r="E23" s="77"/>
      <c r="F23" s="77"/>
      <c r="G23" s="77"/>
      <c r="H23" s="312"/>
      <c r="I23" s="75"/>
    </row>
    <row r="24" spans="1:9" s="123" customFormat="1" ht="12.75">
      <c r="A24" s="309"/>
      <c r="B24" s="77"/>
      <c r="C24" s="309"/>
      <c r="D24" s="77" t="s">
        <v>73</v>
      </c>
      <c r="E24" s="77"/>
      <c r="F24" s="77"/>
      <c r="G24" s="77"/>
      <c r="H24" s="310">
        <f>H26+H29+H35+H32</f>
        <v>845500</v>
      </c>
      <c r="I24" s="75"/>
    </row>
    <row r="25" spans="1:9" ht="12.75">
      <c r="A25" s="72"/>
      <c r="B25" s="74"/>
      <c r="C25" s="72"/>
      <c r="D25" s="74"/>
      <c r="E25" s="74"/>
      <c r="F25" s="74"/>
      <c r="G25" s="74"/>
      <c r="H25" s="49"/>
      <c r="I25" s="75"/>
    </row>
    <row r="26" spans="1:9" s="172" customFormat="1" ht="12.75">
      <c r="A26" s="231"/>
      <c r="B26" s="232"/>
      <c r="C26" s="231">
        <v>90002</v>
      </c>
      <c r="D26" s="232" t="s">
        <v>126</v>
      </c>
      <c r="E26" s="232"/>
      <c r="F26" s="232"/>
      <c r="G26" s="232"/>
      <c r="H26" s="233">
        <f>H27</f>
        <v>399700</v>
      </c>
      <c r="I26" s="236"/>
    </row>
    <row r="27" spans="1:9" ht="12.75">
      <c r="A27" s="72"/>
      <c r="B27" s="73"/>
      <c r="C27" s="72"/>
      <c r="D27" s="73" t="s">
        <v>125</v>
      </c>
      <c r="E27" s="73"/>
      <c r="F27" s="73"/>
      <c r="G27" s="73"/>
      <c r="H27" s="43">
        <v>399700</v>
      </c>
      <c r="I27" s="76"/>
    </row>
    <row r="28" spans="1:9" ht="12.75">
      <c r="A28" s="72"/>
      <c r="B28" s="77"/>
      <c r="C28" s="72"/>
      <c r="D28" s="73"/>
      <c r="E28" s="73"/>
      <c r="F28" s="73"/>
      <c r="G28" s="73"/>
      <c r="H28" s="43"/>
      <c r="I28" s="76"/>
    </row>
    <row r="29" spans="1:9" s="172" customFormat="1" ht="12.75">
      <c r="A29" s="231"/>
      <c r="B29" s="235"/>
      <c r="C29" s="231">
        <v>90003</v>
      </c>
      <c r="D29" s="232" t="s">
        <v>74</v>
      </c>
      <c r="E29" s="232"/>
      <c r="F29" s="232"/>
      <c r="G29" s="232"/>
      <c r="H29" s="233">
        <f>H30</f>
        <v>140000</v>
      </c>
      <c r="I29" s="236"/>
    </row>
    <row r="30" spans="1:9" ht="12.75">
      <c r="A30" s="72"/>
      <c r="B30" s="77"/>
      <c r="C30" s="72"/>
      <c r="D30" s="73" t="s">
        <v>127</v>
      </c>
      <c r="E30" s="73"/>
      <c r="F30" s="73"/>
      <c r="G30" s="73"/>
      <c r="H30" s="43">
        <f>'dotacje do przek.'!C15</f>
        <v>140000</v>
      </c>
      <c r="I30" s="76"/>
    </row>
    <row r="31" spans="1:9" ht="12.75">
      <c r="A31" s="72"/>
      <c r="B31" s="77"/>
      <c r="C31" s="72"/>
      <c r="D31" s="73"/>
      <c r="E31" s="73"/>
      <c r="F31" s="73"/>
      <c r="G31" s="73"/>
      <c r="H31" s="43"/>
      <c r="I31" s="76"/>
    </row>
    <row r="32" spans="1:11" s="172" customFormat="1" ht="12.75">
      <c r="A32" s="231"/>
      <c r="B32" s="235"/>
      <c r="C32" s="231">
        <v>90004</v>
      </c>
      <c r="D32" s="232" t="s">
        <v>135</v>
      </c>
      <c r="E32" s="232"/>
      <c r="F32" s="232"/>
      <c r="G32" s="232"/>
      <c r="H32" s="233">
        <f>H33</f>
        <v>80000</v>
      </c>
      <c r="I32" s="236"/>
      <c r="K32" s="237"/>
    </row>
    <row r="33" spans="1:9" ht="12.75">
      <c r="A33" s="72"/>
      <c r="B33" s="77"/>
      <c r="C33" s="72"/>
      <c r="D33" s="73" t="s">
        <v>128</v>
      </c>
      <c r="E33" s="73"/>
      <c r="F33" s="73"/>
      <c r="G33" s="73"/>
      <c r="H33" s="43">
        <f>'dotacje do przek.'!C16</f>
        <v>80000</v>
      </c>
      <c r="I33" s="76"/>
    </row>
    <row r="34" spans="1:9" ht="12.75">
      <c r="A34" s="72"/>
      <c r="B34" s="77"/>
      <c r="C34" s="72"/>
      <c r="D34" s="73"/>
      <c r="E34" s="73"/>
      <c r="F34" s="73"/>
      <c r="G34" s="73"/>
      <c r="H34" s="43"/>
      <c r="I34" s="76"/>
    </row>
    <row r="35" spans="1:9" s="172" customFormat="1" ht="12.75">
      <c r="A35" s="231"/>
      <c r="B35" s="235"/>
      <c r="C35" s="231">
        <v>90095</v>
      </c>
      <c r="D35" s="232" t="s">
        <v>51</v>
      </c>
      <c r="E35" s="232"/>
      <c r="F35" s="232"/>
      <c r="G35" s="232"/>
      <c r="H35" s="233">
        <f>SUM(H36:I37)</f>
        <v>225800</v>
      </c>
      <c r="I35" s="236"/>
    </row>
    <row r="36" spans="1:9" ht="12.75">
      <c r="A36" s="72"/>
      <c r="B36" s="77"/>
      <c r="C36" s="72"/>
      <c r="D36" s="73" t="s">
        <v>125</v>
      </c>
      <c r="E36" s="73"/>
      <c r="F36" s="73"/>
      <c r="G36" s="73"/>
      <c r="H36" s="43">
        <v>216300</v>
      </c>
      <c r="I36" s="76"/>
    </row>
    <row r="37" spans="1:9" ht="12.75">
      <c r="A37" s="72"/>
      <c r="B37" s="77"/>
      <c r="C37" s="72"/>
      <c r="D37" s="73" t="s">
        <v>128</v>
      </c>
      <c r="E37" s="73"/>
      <c r="F37" s="73"/>
      <c r="G37" s="73"/>
      <c r="H37" s="43">
        <v>9500</v>
      </c>
      <c r="I37" s="76"/>
    </row>
    <row r="38" spans="1:9" ht="12.75">
      <c r="A38" s="78"/>
      <c r="B38" s="77"/>
      <c r="C38" s="78"/>
      <c r="D38" s="73"/>
      <c r="E38" s="73"/>
      <c r="F38" s="73"/>
      <c r="G38" s="73"/>
      <c r="H38" s="79"/>
      <c r="I38" s="76"/>
    </row>
    <row r="39" spans="1:10" ht="12.75">
      <c r="A39" s="80"/>
      <c r="B39" s="81"/>
      <c r="C39" s="82"/>
      <c r="D39" s="83" t="s">
        <v>122</v>
      </c>
      <c r="E39" s="84"/>
      <c r="F39" s="84"/>
      <c r="G39" s="84"/>
      <c r="H39" s="85">
        <f>H24+H15</f>
        <v>4435200</v>
      </c>
      <c r="I39" s="61"/>
      <c r="J39" s="16"/>
    </row>
    <row r="40" spans="1:9" ht="12.75">
      <c r="A40" s="80"/>
      <c r="B40" s="86"/>
      <c r="C40" s="80"/>
      <c r="D40" s="83" t="s">
        <v>177</v>
      </c>
      <c r="E40" s="87"/>
      <c r="F40" s="87"/>
      <c r="G40" s="87"/>
      <c r="H40" s="88">
        <v>330800</v>
      </c>
      <c r="I40" s="89"/>
    </row>
    <row r="41" spans="1:9" ht="12.75">
      <c r="A41" s="394" t="s">
        <v>414</v>
      </c>
      <c r="B41" s="395"/>
      <c r="C41" s="395"/>
      <c r="D41" s="395"/>
      <c r="E41" s="395"/>
      <c r="F41" s="395"/>
      <c r="G41" s="395"/>
      <c r="H41" s="398"/>
      <c r="I41" s="90"/>
    </row>
    <row r="42" spans="1:9" ht="15.75">
      <c r="A42" s="399"/>
      <c r="B42" s="400"/>
      <c r="C42" s="400"/>
      <c r="D42" s="400"/>
      <c r="E42" s="400"/>
      <c r="F42" s="400"/>
      <c r="G42" s="400"/>
      <c r="H42" s="401"/>
      <c r="I42" s="91"/>
    </row>
    <row r="43" spans="1:9" ht="12.75">
      <c r="A43" s="86" t="s">
        <v>0</v>
      </c>
      <c r="B43" s="86" t="s">
        <v>1</v>
      </c>
      <c r="C43" s="86" t="s">
        <v>47</v>
      </c>
      <c r="D43" s="83" t="s">
        <v>48</v>
      </c>
      <c r="E43" s="87"/>
      <c r="F43" s="87"/>
      <c r="G43" s="87"/>
      <c r="H43" s="92" t="s">
        <v>93</v>
      </c>
      <c r="I43" s="93"/>
    </row>
    <row r="44" spans="1:9" ht="12.75">
      <c r="A44" s="187"/>
      <c r="B44" s="188"/>
      <c r="C44" s="313"/>
      <c r="D44" s="189"/>
      <c r="E44" s="189"/>
      <c r="F44" s="189"/>
      <c r="G44" s="189"/>
      <c r="H44" s="190"/>
      <c r="I44" s="93"/>
    </row>
    <row r="45" spans="1:9" s="123" customFormat="1" ht="12.75">
      <c r="A45" s="309" t="s">
        <v>3</v>
      </c>
      <c r="B45" s="77">
        <v>700</v>
      </c>
      <c r="C45" s="72"/>
      <c r="D45" s="77" t="s">
        <v>7</v>
      </c>
      <c r="E45" s="77"/>
      <c r="F45" s="77"/>
      <c r="G45" s="77"/>
      <c r="H45" s="310">
        <f>H47+H52</f>
        <v>3784440</v>
      </c>
      <c r="I45" s="81"/>
    </row>
    <row r="46" spans="1:9" ht="12.75">
      <c r="A46" s="72"/>
      <c r="B46" s="74"/>
      <c r="C46" s="72"/>
      <c r="D46" s="74"/>
      <c r="E46" s="74"/>
      <c r="F46" s="74"/>
      <c r="G46" s="74"/>
      <c r="H46" s="49"/>
      <c r="I46" s="94"/>
    </row>
    <row r="47" spans="1:9" s="172" customFormat="1" ht="12.75">
      <c r="A47" s="231"/>
      <c r="B47" s="232"/>
      <c r="C47" s="231">
        <v>70001</v>
      </c>
      <c r="D47" s="232" t="s">
        <v>140</v>
      </c>
      <c r="E47" s="232"/>
      <c r="F47" s="232"/>
      <c r="G47" s="232"/>
      <c r="H47" s="233">
        <f>H48</f>
        <v>3629440</v>
      </c>
      <c r="I47" s="230"/>
    </row>
    <row r="48" spans="1:9" ht="12.75">
      <c r="A48" s="72"/>
      <c r="B48" s="74"/>
      <c r="C48" s="72"/>
      <c r="D48" s="74" t="s">
        <v>49</v>
      </c>
      <c r="E48" s="74"/>
      <c r="F48" s="74"/>
      <c r="G48" s="74"/>
      <c r="H48" s="42">
        <f>SUM(H49:H50)</f>
        <v>3629440</v>
      </c>
      <c r="I48" s="93"/>
    </row>
    <row r="49" spans="1:9" ht="12.75">
      <c r="A49" s="72"/>
      <c r="B49" s="74"/>
      <c r="C49" s="72"/>
      <c r="D49" s="74" t="s">
        <v>131</v>
      </c>
      <c r="E49" s="74"/>
      <c r="F49" s="74"/>
      <c r="G49" s="74"/>
      <c r="H49" s="42">
        <v>1092480</v>
      </c>
      <c r="I49" s="95"/>
    </row>
    <row r="50" spans="1:9" ht="12.75">
      <c r="A50" s="72"/>
      <c r="B50" s="74"/>
      <c r="C50" s="72"/>
      <c r="D50" s="74" t="s">
        <v>132</v>
      </c>
      <c r="E50" s="74"/>
      <c r="F50" s="74"/>
      <c r="G50" s="74"/>
      <c r="H50" s="42">
        <v>2536960</v>
      </c>
      <c r="I50" s="95"/>
    </row>
    <row r="51" spans="1:9" ht="12.75">
      <c r="A51" s="72"/>
      <c r="B51" s="74"/>
      <c r="C51" s="72"/>
      <c r="D51" s="74"/>
      <c r="E51" s="74"/>
      <c r="F51" s="74"/>
      <c r="G51" s="74"/>
      <c r="H51" s="49"/>
      <c r="I51" s="95"/>
    </row>
    <row r="52" spans="1:9" s="172" customFormat="1" ht="12.75">
      <c r="A52" s="231"/>
      <c r="B52" s="232"/>
      <c r="C52" s="231">
        <v>70095</v>
      </c>
      <c r="D52" s="232" t="s">
        <v>51</v>
      </c>
      <c r="E52" s="232"/>
      <c r="F52" s="232"/>
      <c r="G52" s="232"/>
      <c r="H52" s="233">
        <f>H53</f>
        <v>155000</v>
      </c>
      <c r="I52" s="234"/>
    </row>
    <row r="53" spans="1:9" ht="12.75">
      <c r="A53" s="72"/>
      <c r="B53" s="74"/>
      <c r="C53" s="72"/>
      <c r="D53" s="74" t="s">
        <v>130</v>
      </c>
      <c r="E53" s="74"/>
      <c r="F53" s="74"/>
      <c r="G53" s="74"/>
      <c r="H53" s="42">
        <v>155000</v>
      </c>
      <c r="I53" s="95"/>
    </row>
    <row r="54" spans="1:9" ht="12.75">
      <c r="A54" s="72"/>
      <c r="B54" s="74"/>
      <c r="C54" s="72"/>
      <c r="D54" s="74"/>
      <c r="E54" s="74"/>
      <c r="F54" s="74"/>
      <c r="G54" s="74"/>
      <c r="H54" s="49"/>
      <c r="I54" s="95"/>
    </row>
    <row r="55" spans="1:9" s="123" customFormat="1" ht="12.75">
      <c r="A55" s="309" t="s">
        <v>4</v>
      </c>
      <c r="B55" s="77">
        <v>900</v>
      </c>
      <c r="C55" s="72"/>
      <c r="D55" s="77" t="s">
        <v>413</v>
      </c>
      <c r="E55" s="77"/>
      <c r="F55" s="77"/>
      <c r="G55" s="77"/>
      <c r="H55" s="49"/>
      <c r="I55" s="95"/>
    </row>
    <row r="56" spans="1:9" s="123" customFormat="1" ht="12.75">
      <c r="A56" s="72"/>
      <c r="B56" s="74"/>
      <c r="C56" s="72"/>
      <c r="D56" s="77" t="s">
        <v>73</v>
      </c>
      <c r="E56" s="74"/>
      <c r="F56" s="74"/>
      <c r="G56" s="74"/>
      <c r="H56" s="310">
        <f>H58+H68+H73+H63</f>
        <v>845500</v>
      </c>
      <c r="I56" s="95"/>
    </row>
    <row r="57" spans="1:9" ht="12.75">
      <c r="A57" s="72"/>
      <c r="B57" s="74"/>
      <c r="C57" s="72"/>
      <c r="D57" s="74"/>
      <c r="E57" s="74"/>
      <c r="F57" s="74"/>
      <c r="G57" s="74"/>
      <c r="H57" s="49"/>
      <c r="I57" s="95"/>
    </row>
    <row r="58" spans="1:9" s="172" customFormat="1" ht="12.75">
      <c r="A58" s="231"/>
      <c r="B58" s="232"/>
      <c r="C58" s="231">
        <v>90002</v>
      </c>
      <c r="D58" s="232" t="s">
        <v>126</v>
      </c>
      <c r="E58" s="232"/>
      <c r="F58" s="232"/>
      <c r="G58" s="232"/>
      <c r="H58" s="233">
        <f>H59</f>
        <v>399700</v>
      </c>
      <c r="I58" s="230"/>
    </row>
    <row r="59" spans="1:9" ht="12.75">
      <c r="A59" s="72"/>
      <c r="B59" s="74"/>
      <c r="C59" s="72"/>
      <c r="D59" s="74" t="s">
        <v>130</v>
      </c>
      <c r="E59" s="74"/>
      <c r="F59" s="74"/>
      <c r="G59" s="74"/>
      <c r="H59" s="42">
        <f>SUM(H60:H61)</f>
        <v>399700</v>
      </c>
      <c r="I59" s="95"/>
    </row>
    <row r="60" spans="1:9" ht="12.75">
      <c r="A60" s="72"/>
      <c r="B60" s="74"/>
      <c r="C60" s="72"/>
      <c r="D60" s="74" t="s">
        <v>131</v>
      </c>
      <c r="E60" s="74"/>
      <c r="F60" s="74"/>
      <c r="G60" s="74"/>
      <c r="H60" s="42">
        <v>160270</v>
      </c>
      <c r="I60" s="95"/>
    </row>
    <row r="61" spans="1:9" ht="12.75">
      <c r="A61" s="72"/>
      <c r="B61" s="74"/>
      <c r="C61" s="72"/>
      <c r="D61" s="74" t="s">
        <v>132</v>
      </c>
      <c r="E61" s="74"/>
      <c r="F61" s="74"/>
      <c r="G61" s="74"/>
      <c r="H61" s="42">
        <v>239430</v>
      </c>
      <c r="I61" s="95"/>
    </row>
    <row r="62" spans="1:9" ht="12.75">
      <c r="A62" s="72"/>
      <c r="B62" s="74"/>
      <c r="C62" s="72"/>
      <c r="D62" s="74"/>
      <c r="E62" s="74"/>
      <c r="F62" s="74"/>
      <c r="G62" s="74"/>
      <c r="H62" s="42"/>
      <c r="I62" s="95"/>
    </row>
    <row r="63" spans="1:9" s="172" customFormat="1" ht="12.75">
      <c r="A63" s="231"/>
      <c r="B63" s="232"/>
      <c r="C63" s="231">
        <v>90003</v>
      </c>
      <c r="D63" s="232" t="s">
        <v>74</v>
      </c>
      <c r="E63" s="232"/>
      <c r="F63" s="232"/>
      <c r="G63" s="232"/>
      <c r="H63" s="233">
        <f>H64</f>
        <v>140000</v>
      </c>
      <c r="I63" s="234"/>
    </row>
    <row r="64" spans="1:9" ht="12.75">
      <c r="A64" s="72"/>
      <c r="B64" s="74"/>
      <c r="C64" s="72"/>
      <c r="D64" s="74" t="s">
        <v>130</v>
      </c>
      <c r="E64" s="74"/>
      <c r="F64" s="74"/>
      <c r="G64" s="74"/>
      <c r="H64" s="42">
        <f>SUM(H65:H66)</f>
        <v>140000</v>
      </c>
      <c r="I64" s="93"/>
    </row>
    <row r="65" spans="1:9" ht="12.75">
      <c r="A65" s="72"/>
      <c r="B65" s="74"/>
      <c r="C65" s="72"/>
      <c r="D65" s="74" t="s">
        <v>131</v>
      </c>
      <c r="E65" s="74"/>
      <c r="F65" s="74"/>
      <c r="G65" s="74"/>
      <c r="H65" s="42">
        <f>91580-5000</f>
        <v>86580</v>
      </c>
      <c r="I65" s="93"/>
    </row>
    <row r="66" spans="1:9" ht="12.75">
      <c r="A66" s="72"/>
      <c r="B66" s="74"/>
      <c r="C66" s="72"/>
      <c r="D66" s="408" t="s">
        <v>132</v>
      </c>
      <c r="E66" s="409"/>
      <c r="F66" s="409"/>
      <c r="G66" s="410"/>
      <c r="H66" s="42">
        <f>38420-5000+20000</f>
        <v>53420</v>
      </c>
      <c r="I66" s="93"/>
    </row>
    <row r="67" spans="1:9" ht="12.75">
      <c r="A67" s="72"/>
      <c r="B67" s="74"/>
      <c r="C67" s="72"/>
      <c r="D67" s="408"/>
      <c r="E67" s="409"/>
      <c r="F67" s="409"/>
      <c r="G67" s="410"/>
      <c r="H67" s="42"/>
      <c r="I67" s="93"/>
    </row>
    <row r="68" spans="1:9" s="172" customFormat="1" ht="12.75">
      <c r="A68" s="231"/>
      <c r="B68" s="232"/>
      <c r="C68" s="231">
        <v>90004</v>
      </c>
      <c r="D68" s="411" t="s">
        <v>135</v>
      </c>
      <c r="E68" s="412"/>
      <c r="F68" s="412"/>
      <c r="G68" s="413"/>
      <c r="H68" s="233">
        <f>H69</f>
        <v>80000</v>
      </c>
      <c r="I68" s="230"/>
    </row>
    <row r="69" spans="1:9" ht="12.75">
      <c r="A69" s="72"/>
      <c r="B69" s="74"/>
      <c r="C69" s="72"/>
      <c r="D69" s="408" t="s">
        <v>130</v>
      </c>
      <c r="E69" s="409"/>
      <c r="F69" s="409"/>
      <c r="G69" s="410"/>
      <c r="H69" s="42">
        <f>SUM(H70:H71)</f>
        <v>80000</v>
      </c>
      <c r="I69" s="93"/>
    </row>
    <row r="70" spans="1:9" ht="12.75">
      <c r="A70" s="72"/>
      <c r="B70" s="74"/>
      <c r="C70" s="72"/>
      <c r="D70" s="408" t="s">
        <v>131</v>
      </c>
      <c r="E70" s="409"/>
      <c r="F70" s="409"/>
      <c r="G70" s="410"/>
      <c r="H70" s="42">
        <f>43810-5000</f>
        <v>38810</v>
      </c>
      <c r="I70" s="93"/>
    </row>
    <row r="71" spans="1:9" ht="12.75">
      <c r="A71" s="72"/>
      <c r="B71" s="74"/>
      <c r="C71" s="72"/>
      <c r="D71" s="418" t="s">
        <v>132</v>
      </c>
      <c r="E71" s="419"/>
      <c r="F71" s="419"/>
      <c r="G71" s="420"/>
      <c r="H71" s="42">
        <f>46190-5000</f>
        <v>41190</v>
      </c>
      <c r="I71" s="93"/>
    </row>
    <row r="72" spans="1:9" ht="12.75">
      <c r="A72" s="72"/>
      <c r="B72" s="74"/>
      <c r="C72" s="72"/>
      <c r="D72" s="415"/>
      <c r="E72" s="416"/>
      <c r="F72" s="416"/>
      <c r="G72" s="417"/>
      <c r="H72" s="42"/>
      <c r="I72" s="93"/>
    </row>
    <row r="73" spans="1:9" s="172" customFormat="1" ht="12.75">
      <c r="A73" s="231"/>
      <c r="B73" s="231"/>
      <c r="C73" s="231">
        <v>90095</v>
      </c>
      <c r="D73" s="411" t="s">
        <v>51</v>
      </c>
      <c r="E73" s="412"/>
      <c r="F73" s="412"/>
      <c r="G73" s="413"/>
      <c r="H73" s="233">
        <f>H74</f>
        <v>225800</v>
      </c>
      <c r="I73" s="230"/>
    </row>
    <row r="74" spans="1:11" ht="12.75">
      <c r="A74" s="72"/>
      <c r="B74" s="72"/>
      <c r="C74" s="72"/>
      <c r="D74" s="408" t="s">
        <v>130</v>
      </c>
      <c r="E74" s="409"/>
      <c r="F74" s="409"/>
      <c r="G74" s="410"/>
      <c r="H74" s="42">
        <f>SUM(H75:H76)</f>
        <v>225800</v>
      </c>
      <c r="I74" s="93"/>
      <c r="K74" s="16"/>
    </row>
    <row r="75" spans="1:9" ht="12.75">
      <c r="A75" s="72"/>
      <c r="B75" s="72"/>
      <c r="C75" s="72"/>
      <c r="D75" s="408" t="s">
        <v>131</v>
      </c>
      <c r="E75" s="409"/>
      <c r="F75" s="409"/>
      <c r="G75" s="410"/>
      <c r="H75" s="42">
        <f>128380</f>
        <v>128380</v>
      </c>
      <c r="I75" s="93"/>
    </row>
    <row r="76" spans="1:9" ht="12.75">
      <c r="A76" s="72"/>
      <c r="B76" s="72"/>
      <c r="C76" s="72"/>
      <c r="D76" s="408" t="s">
        <v>132</v>
      </c>
      <c r="E76" s="409"/>
      <c r="F76" s="409"/>
      <c r="G76" s="410"/>
      <c r="H76" s="42">
        <f>97420</f>
        <v>97420</v>
      </c>
      <c r="I76" s="93"/>
    </row>
    <row r="77" spans="1:9" ht="12.75">
      <c r="A77" s="78"/>
      <c r="B77" s="78"/>
      <c r="C77" s="78"/>
      <c r="D77" s="405"/>
      <c r="E77" s="406"/>
      <c r="F77" s="406"/>
      <c r="G77" s="407"/>
      <c r="H77" s="195"/>
      <c r="I77" s="93"/>
    </row>
    <row r="78" spans="1:10" ht="12.75">
      <c r="A78" s="80"/>
      <c r="B78" s="80"/>
      <c r="C78" s="80"/>
      <c r="D78" s="83" t="s">
        <v>133</v>
      </c>
      <c r="E78" s="82"/>
      <c r="F78" s="82"/>
      <c r="G78" s="314"/>
      <c r="H78" s="85">
        <f>H56+H45</f>
        <v>4629940</v>
      </c>
      <c r="I78" s="93"/>
      <c r="J78" s="16"/>
    </row>
    <row r="79" spans="1:9" ht="12.75">
      <c r="A79" s="78"/>
      <c r="B79" s="78"/>
      <c r="C79" s="78"/>
      <c r="D79" s="83" t="s">
        <v>139</v>
      </c>
      <c r="E79" s="87"/>
      <c r="F79" s="87"/>
      <c r="G79" s="87"/>
      <c r="H79" s="101">
        <v>136060</v>
      </c>
      <c r="I79" s="96"/>
    </row>
    <row r="80" ht="12.75">
      <c r="I80" s="6"/>
    </row>
    <row r="82" spans="3:8" ht="12.75">
      <c r="C82" s="374"/>
      <c r="D82" s="374"/>
      <c r="E82" s="374"/>
      <c r="F82" s="374"/>
      <c r="G82" s="374"/>
      <c r="H82" s="374"/>
    </row>
    <row r="84" ht="12.75">
      <c r="H84" s="24"/>
    </row>
  </sheetData>
  <mergeCells count="22">
    <mergeCell ref="G1:H1"/>
    <mergeCell ref="D66:G66"/>
    <mergeCell ref="D72:G72"/>
    <mergeCell ref="D71:G71"/>
    <mergeCell ref="D70:G70"/>
    <mergeCell ref="D67:G67"/>
    <mergeCell ref="D68:G68"/>
    <mergeCell ref="D69:G69"/>
    <mergeCell ref="D75:G75"/>
    <mergeCell ref="D73:G73"/>
    <mergeCell ref="D74:G74"/>
    <mergeCell ref="B2:H2"/>
    <mergeCell ref="C82:H82"/>
    <mergeCell ref="A4:H4"/>
    <mergeCell ref="A11:H11"/>
    <mergeCell ref="A5:H5"/>
    <mergeCell ref="A41:H42"/>
    <mergeCell ref="D15:G15"/>
    <mergeCell ref="D13:G13"/>
    <mergeCell ref="A9:I9"/>
    <mergeCell ref="D77:G77"/>
    <mergeCell ref="D76:G7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8"/>
  <sheetViews>
    <sheetView workbookViewId="0" topLeftCell="A27">
      <selection activeCell="E47" sqref="E47"/>
    </sheetView>
  </sheetViews>
  <sheetFormatPr defaultColWidth="9.00390625" defaultRowHeight="12.75" outlineLevelRow="2"/>
  <cols>
    <col min="1" max="1" width="3.125" style="0" customWidth="1"/>
    <col min="2" max="2" width="5.75390625" style="0" customWidth="1"/>
    <col min="3" max="3" width="10.75390625" style="0" customWidth="1"/>
    <col min="4" max="4" width="41.875" style="0" customWidth="1"/>
    <col min="5" max="5" width="14.75390625" style="0" customWidth="1"/>
  </cols>
  <sheetData>
    <row r="1" spans="1:5" ht="15.75">
      <c r="A1" s="41"/>
      <c r="B1" s="41"/>
      <c r="C1" s="41"/>
      <c r="D1" s="41"/>
      <c r="E1" s="296"/>
    </row>
    <row r="2" spans="1:5" ht="12.75">
      <c r="A2" s="357" t="s">
        <v>486</v>
      </c>
      <c r="B2" s="397"/>
      <c r="C2" s="397"/>
      <c r="D2" s="397"/>
      <c r="E2" s="397"/>
    </row>
    <row r="3" spans="1:5" ht="12.75">
      <c r="A3" s="41"/>
      <c r="B3" s="41"/>
      <c r="C3" s="41"/>
      <c r="D3" s="41"/>
      <c r="E3" s="41"/>
    </row>
    <row r="4" spans="1:5" ht="12.75">
      <c r="A4" s="297" t="s">
        <v>0</v>
      </c>
      <c r="B4" s="297" t="s">
        <v>217</v>
      </c>
      <c r="C4" s="297" t="s">
        <v>305</v>
      </c>
      <c r="D4" s="298" t="s">
        <v>306</v>
      </c>
      <c r="E4" s="294" t="s">
        <v>307</v>
      </c>
    </row>
    <row r="5" spans="1:5" ht="12.75">
      <c r="A5" s="293"/>
      <c r="B5" s="293"/>
      <c r="C5" s="293"/>
      <c r="D5" s="293"/>
      <c r="E5" s="297"/>
    </row>
    <row r="6" spans="1:5" ht="12.75">
      <c r="A6" s="294">
        <v>1</v>
      </c>
      <c r="B6" s="294">
        <v>2</v>
      </c>
      <c r="C6" s="294">
        <v>3</v>
      </c>
      <c r="D6" s="299">
        <v>4</v>
      </c>
      <c r="E6" s="294">
        <v>5</v>
      </c>
    </row>
    <row r="7" spans="1:5" ht="12.75">
      <c r="A7" s="297" t="s">
        <v>3</v>
      </c>
      <c r="B7" s="297">
        <v>750</v>
      </c>
      <c r="C7" s="297"/>
      <c r="D7" s="116" t="s">
        <v>308</v>
      </c>
      <c r="E7" s="300">
        <f>SUM(E9)</f>
        <v>73589</v>
      </c>
    </row>
    <row r="8" spans="1:5" ht="12.75">
      <c r="A8" s="297"/>
      <c r="B8" s="297"/>
      <c r="C8" s="297"/>
      <c r="D8" s="116"/>
      <c r="E8" s="300"/>
    </row>
    <row r="9" spans="1:5" ht="12.75">
      <c r="A9" s="301"/>
      <c r="B9" s="301"/>
      <c r="C9" s="301">
        <v>75011</v>
      </c>
      <c r="D9" s="113" t="s">
        <v>314</v>
      </c>
      <c r="E9" s="302">
        <f>SUM(E10)</f>
        <v>73589</v>
      </c>
    </row>
    <row r="10" spans="1:5" ht="12.75" outlineLevel="1">
      <c r="A10" s="293"/>
      <c r="B10" s="293"/>
      <c r="C10" s="293"/>
      <c r="D10" s="114" t="s">
        <v>53</v>
      </c>
      <c r="E10" s="303">
        <f>SUM(E11:E12)</f>
        <v>73589</v>
      </c>
    </row>
    <row r="11" spans="1:5" ht="12.75" outlineLevel="1">
      <c r="A11" s="293"/>
      <c r="B11" s="293"/>
      <c r="C11" s="293"/>
      <c r="D11" s="114" t="s">
        <v>111</v>
      </c>
      <c r="E11" s="303">
        <f>Wydatki!E100</f>
        <v>69589</v>
      </c>
    </row>
    <row r="12" spans="1:5" ht="12.75" outlineLevel="1">
      <c r="A12" s="293"/>
      <c r="B12" s="304"/>
      <c r="C12" s="304"/>
      <c r="D12" s="114" t="s">
        <v>292</v>
      </c>
      <c r="E12" s="303">
        <f>Wydatki!E101</f>
        <v>4000</v>
      </c>
    </row>
    <row r="13" spans="1:5" ht="12.75" outlineLevel="1">
      <c r="A13" s="293"/>
      <c r="B13" s="304"/>
      <c r="C13" s="304"/>
      <c r="D13" s="114"/>
      <c r="E13" s="303"/>
    </row>
    <row r="14" spans="1:5" ht="38.25" outlineLevel="1">
      <c r="A14" s="297" t="s">
        <v>4</v>
      </c>
      <c r="B14" s="297">
        <v>751</v>
      </c>
      <c r="C14" s="297"/>
      <c r="D14" s="116" t="s">
        <v>240</v>
      </c>
      <c r="E14" s="300">
        <f>SUM(E16)</f>
        <v>2700</v>
      </c>
    </row>
    <row r="15" spans="1:5" ht="12.75" outlineLevel="1">
      <c r="A15" s="293"/>
      <c r="B15" s="293"/>
      <c r="C15" s="293"/>
      <c r="D15" s="116"/>
      <c r="E15" s="300"/>
    </row>
    <row r="16" spans="1:5" ht="25.5" outlineLevel="1">
      <c r="A16" s="301"/>
      <c r="B16" s="301"/>
      <c r="C16" s="301">
        <v>75101</v>
      </c>
      <c r="D16" s="113" t="s">
        <v>239</v>
      </c>
      <c r="E16" s="302">
        <f>E17</f>
        <v>2700</v>
      </c>
    </row>
    <row r="17" spans="1:5" ht="12.75" outlineLevel="2">
      <c r="A17" s="293"/>
      <c r="B17" s="293"/>
      <c r="C17" s="293"/>
      <c r="D17" s="114" t="s">
        <v>61</v>
      </c>
      <c r="E17" s="303">
        <f>E18</f>
        <v>2700</v>
      </c>
    </row>
    <row r="18" spans="1:5" ht="12.75" outlineLevel="2">
      <c r="A18" s="293"/>
      <c r="B18" s="293"/>
      <c r="C18" s="293"/>
      <c r="D18" s="114" t="s">
        <v>241</v>
      </c>
      <c r="E18" s="303">
        <f>Wydatki!E130</f>
        <v>2700</v>
      </c>
    </row>
    <row r="19" spans="1:5" ht="12.75" outlineLevel="1">
      <c r="A19" s="293"/>
      <c r="B19" s="305"/>
      <c r="C19" s="305"/>
      <c r="D19" s="114"/>
      <c r="E19" s="303"/>
    </row>
    <row r="20" spans="1:5" ht="12.75" outlineLevel="1">
      <c r="A20" s="297" t="s">
        <v>6</v>
      </c>
      <c r="B20" s="297">
        <v>852</v>
      </c>
      <c r="C20" s="297"/>
      <c r="D20" s="116" t="s">
        <v>107</v>
      </c>
      <c r="E20" s="300">
        <f>SUM(E22,E29,E33)</f>
        <v>1174515</v>
      </c>
    </row>
    <row r="21" spans="1:5" ht="12.75" outlineLevel="1">
      <c r="A21" s="297"/>
      <c r="B21" s="297"/>
      <c r="C21" s="297"/>
      <c r="D21" s="116"/>
      <c r="E21" s="300"/>
    </row>
    <row r="22" spans="1:5" ht="38.25" outlineLevel="1">
      <c r="A22" s="301"/>
      <c r="B22" s="301"/>
      <c r="C22" s="301">
        <v>85212</v>
      </c>
      <c r="D22" s="113" t="s">
        <v>189</v>
      </c>
      <c r="E22" s="302">
        <f>SUM(E23)</f>
        <v>1086920</v>
      </c>
    </row>
    <row r="23" spans="1:5" ht="12.75" outlineLevel="1">
      <c r="A23" s="306"/>
      <c r="B23" s="306"/>
      <c r="C23" s="306"/>
      <c r="D23" s="117" t="s">
        <v>61</v>
      </c>
      <c r="E23" s="307">
        <f>SUM(E24:E27)</f>
        <v>1086920</v>
      </c>
    </row>
    <row r="24" spans="1:5" ht="12.75" outlineLevel="1">
      <c r="A24" s="306"/>
      <c r="B24" s="306"/>
      <c r="C24" s="306"/>
      <c r="D24" s="117" t="s">
        <v>309</v>
      </c>
      <c r="E24" s="307">
        <f>Wydatki!E300</f>
        <v>1046326</v>
      </c>
    </row>
    <row r="25" spans="1:5" s="160" customFormat="1" ht="12.75" outlineLevel="1">
      <c r="A25" s="306"/>
      <c r="B25" s="306"/>
      <c r="C25" s="306"/>
      <c r="D25" s="117" t="s">
        <v>310</v>
      </c>
      <c r="E25" s="307">
        <f>Wydatki!E301</f>
        <v>19668</v>
      </c>
    </row>
    <row r="26" spans="1:5" s="160" customFormat="1" ht="12.75" outlineLevel="1">
      <c r="A26" s="306"/>
      <c r="B26" s="306"/>
      <c r="C26" s="306"/>
      <c r="D26" s="117" t="s">
        <v>311</v>
      </c>
      <c r="E26" s="307">
        <f>Wydatki!E299</f>
        <v>15276</v>
      </c>
    </row>
    <row r="27" spans="1:5" s="160" customFormat="1" ht="12.75" outlineLevel="1">
      <c r="A27" s="306"/>
      <c r="B27" s="306"/>
      <c r="C27" s="306"/>
      <c r="D27" s="117" t="s">
        <v>190</v>
      </c>
      <c r="E27" s="307">
        <f>Wydatki!E302</f>
        <v>5650</v>
      </c>
    </row>
    <row r="28" spans="1:5" ht="12.75" outlineLevel="1">
      <c r="A28" s="297"/>
      <c r="B28" s="297"/>
      <c r="C28" s="297"/>
      <c r="D28" s="116"/>
      <c r="E28" s="300"/>
    </row>
    <row r="29" spans="1:5" ht="51" outlineLevel="1">
      <c r="A29" s="301"/>
      <c r="B29" s="301"/>
      <c r="C29" s="301">
        <v>85213</v>
      </c>
      <c r="D29" s="113" t="s">
        <v>257</v>
      </c>
      <c r="E29" s="302">
        <f>SUM(E30)</f>
        <v>5923</v>
      </c>
    </row>
    <row r="30" spans="1:5" ht="12.75" outlineLevel="2">
      <c r="A30" s="293"/>
      <c r="B30" s="293"/>
      <c r="C30" s="293"/>
      <c r="D30" s="114" t="s">
        <v>61</v>
      </c>
      <c r="E30" s="303">
        <f>SUM(E31)</f>
        <v>5923</v>
      </c>
    </row>
    <row r="31" spans="1:5" ht="12.75" outlineLevel="2">
      <c r="A31" s="293"/>
      <c r="B31" s="293"/>
      <c r="C31" s="293"/>
      <c r="D31" s="114" t="s">
        <v>312</v>
      </c>
      <c r="E31" s="303">
        <f>Wydatki!E306</f>
        <v>5923</v>
      </c>
    </row>
    <row r="32" spans="1:5" ht="12.75" outlineLevel="2">
      <c r="A32" s="293"/>
      <c r="B32" s="293"/>
      <c r="C32" s="293"/>
      <c r="D32" s="114"/>
      <c r="E32" s="303"/>
    </row>
    <row r="33" spans="1:5" ht="25.5" outlineLevel="2">
      <c r="A33" s="301"/>
      <c r="B33" s="301"/>
      <c r="C33" s="301">
        <v>85214</v>
      </c>
      <c r="D33" s="113" t="s">
        <v>256</v>
      </c>
      <c r="E33" s="302">
        <f>SUM(E34)</f>
        <v>81672</v>
      </c>
    </row>
    <row r="34" spans="1:5" ht="12.75" outlineLevel="1">
      <c r="A34" s="293"/>
      <c r="B34" s="293"/>
      <c r="C34" s="293"/>
      <c r="D34" s="114" t="s">
        <v>61</v>
      </c>
      <c r="E34" s="303">
        <f>SUM(E35:E35)</f>
        <v>81672</v>
      </c>
    </row>
    <row r="35" spans="1:5" ht="12.75" outlineLevel="1">
      <c r="A35" s="293"/>
      <c r="B35" s="293"/>
      <c r="C35" s="293"/>
      <c r="D35" s="114" t="s">
        <v>69</v>
      </c>
      <c r="E35" s="303">
        <f>81672</f>
        <v>81672</v>
      </c>
    </row>
    <row r="36" spans="1:5" ht="12.75" outlineLevel="2">
      <c r="A36" s="293"/>
      <c r="B36" s="293"/>
      <c r="C36" s="293"/>
      <c r="D36" s="114"/>
      <c r="E36" s="303"/>
    </row>
    <row r="37" spans="1:5" ht="12.75">
      <c r="A37" s="304"/>
      <c r="B37" s="304"/>
      <c r="C37" s="304"/>
      <c r="D37" s="116" t="s">
        <v>313</v>
      </c>
      <c r="E37" s="300">
        <f>SUM(E7,E14,E20)</f>
        <v>1250804</v>
      </c>
    </row>
    <row r="38" spans="1:5" ht="12.75">
      <c r="A38" s="304"/>
      <c r="B38" s="304"/>
      <c r="C38" s="304"/>
      <c r="D38" s="114"/>
      <c r="E38" s="293"/>
    </row>
  </sheetData>
  <mergeCells count="1">
    <mergeCell ref="A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H19" sqref="H19"/>
    </sheetView>
  </sheetViews>
  <sheetFormatPr defaultColWidth="9.00390625" defaultRowHeight="12.75"/>
  <cols>
    <col min="1" max="1" width="3.25390625" style="0" customWidth="1"/>
    <col min="2" max="2" width="7.25390625" style="0" customWidth="1"/>
    <col min="3" max="3" width="55.25390625" style="0" customWidth="1"/>
    <col min="4" max="4" width="12.00390625" style="0" customWidth="1"/>
    <col min="5" max="5" width="0.12890625" style="0" hidden="1" customWidth="1"/>
    <col min="6" max="6" width="9.125" style="0" hidden="1" customWidth="1"/>
  </cols>
  <sheetData>
    <row r="1" spans="1:6" ht="15.75">
      <c r="A1" s="41"/>
      <c r="B1" s="41"/>
      <c r="C1" s="41"/>
      <c r="D1" s="97" t="s">
        <v>423</v>
      </c>
      <c r="E1" s="41"/>
      <c r="F1" s="41"/>
    </row>
    <row r="2" spans="1:6" ht="12.75">
      <c r="A2" s="41"/>
      <c r="B2" s="384" t="s">
        <v>483</v>
      </c>
      <c r="C2" s="384"/>
      <c r="D2" s="384"/>
      <c r="E2" s="41"/>
      <c r="F2" s="41"/>
    </row>
    <row r="3" spans="1:7" ht="12.75">
      <c r="A3" s="41"/>
      <c r="B3" s="41"/>
      <c r="C3" s="98"/>
      <c r="D3" s="41"/>
      <c r="E3" s="41"/>
      <c r="F3" s="41"/>
      <c r="G3" t="s">
        <v>82</v>
      </c>
    </row>
    <row r="4" spans="1:6" ht="12.75">
      <c r="A4" s="41"/>
      <c r="B4" s="41"/>
      <c r="C4" s="41"/>
      <c r="D4" s="41"/>
      <c r="E4" s="41"/>
      <c r="F4" s="41"/>
    </row>
    <row r="5" spans="1:6" ht="12.75">
      <c r="A5" s="357" t="s">
        <v>487</v>
      </c>
      <c r="B5" s="357"/>
      <c r="C5" s="357"/>
      <c r="D5" s="357"/>
      <c r="E5" s="357"/>
      <c r="F5" s="357"/>
    </row>
    <row r="6" spans="1:6" ht="12.75">
      <c r="A6" s="46"/>
      <c r="B6" s="46"/>
      <c r="C6" s="391" t="s">
        <v>449</v>
      </c>
      <c r="D6" s="391"/>
      <c r="E6" s="391"/>
      <c r="F6" s="46"/>
    </row>
    <row r="7" spans="1:6" ht="12.75">
      <c r="A7" s="46"/>
      <c r="B7" s="46" t="s">
        <v>92</v>
      </c>
      <c r="C7" s="391" t="s">
        <v>182</v>
      </c>
      <c r="D7" s="391"/>
      <c r="E7" s="391"/>
      <c r="F7" s="46"/>
    </row>
    <row r="8" spans="1:6" ht="12.75">
      <c r="A8" s="46"/>
      <c r="B8" s="46"/>
      <c r="C8" s="391" t="s">
        <v>320</v>
      </c>
      <c r="D8" s="391"/>
      <c r="E8" s="391"/>
      <c r="F8" s="46"/>
    </row>
    <row r="9" spans="1:6" ht="12.75">
      <c r="A9" s="41"/>
      <c r="B9" s="41"/>
      <c r="C9" s="41"/>
      <c r="D9" s="41"/>
      <c r="E9" s="41"/>
      <c r="F9" s="41"/>
    </row>
    <row r="10" spans="1:6" ht="12.75">
      <c r="A10" s="161" t="s">
        <v>426</v>
      </c>
      <c r="B10" s="161" t="s">
        <v>1</v>
      </c>
      <c r="C10" s="161" t="s">
        <v>48</v>
      </c>
      <c r="D10" s="52" t="s">
        <v>372</v>
      </c>
      <c r="E10" s="54"/>
      <c r="F10" s="55"/>
    </row>
    <row r="11" spans="1:6" ht="12.75">
      <c r="A11" s="161">
        <v>1</v>
      </c>
      <c r="B11" s="161">
        <v>2</v>
      </c>
      <c r="C11" s="161">
        <v>3</v>
      </c>
      <c r="D11" s="52">
        <v>4</v>
      </c>
      <c r="E11" s="56"/>
      <c r="F11" s="57"/>
    </row>
    <row r="12" spans="1:6" ht="12.75">
      <c r="A12" s="128"/>
      <c r="B12" s="162"/>
      <c r="C12" s="128"/>
      <c r="D12" s="127"/>
      <c r="E12" s="99"/>
      <c r="F12" s="100"/>
    </row>
    <row r="13" spans="1:6" ht="12.75">
      <c r="A13" s="148" t="s">
        <v>3</v>
      </c>
      <c r="B13" s="161">
        <v>750</v>
      </c>
      <c r="C13" s="148" t="s">
        <v>13</v>
      </c>
      <c r="D13" s="168">
        <f>D14</f>
        <v>73589</v>
      </c>
      <c r="E13" s="50"/>
      <c r="F13" s="58"/>
    </row>
    <row r="14" spans="1:6" ht="12.75">
      <c r="A14" s="163"/>
      <c r="B14" s="164"/>
      <c r="C14" s="156" t="s">
        <v>315</v>
      </c>
      <c r="D14" s="165">
        <f>SUM(D15:D17)</f>
        <v>73589</v>
      </c>
      <c r="E14" s="50"/>
      <c r="F14" s="58"/>
    </row>
    <row r="15" spans="1:6" ht="38.25">
      <c r="A15" s="128"/>
      <c r="B15" s="162"/>
      <c r="C15" s="128" t="s">
        <v>316</v>
      </c>
      <c r="D15" s="127">
        <v>61700</v>
      </c>
      <c r="E15" s="50"/>
      <c r="F15" s="58"/>
    </row>
    <row r="16" spans="1:6" ht="25.5">
      <c r="A16" s="128"/>
      <c r="B16" s="162"/>
      <c r="C16" s="128" t="s">
        <v>317</v>
      </c>
      <c r="D16" s="127">
        <v>2500</v>
      </c>
      <c r="E16" s="50"/>
      <c r="F16" s="58"/>
    </row>
    <row r="17" spans="1:6" ht="25.5">
      <c r="A17" s="128"/>
      <c r="B17" s="162"/>
      <c r="C17" s="128" t="s">
        <v>318</v>
      </c>
      <c r="D17" s="127">
        <v>9389</v>
      </c>
      <c r="E17" s="39"/>
      <c r="F17" s="58"/>
    </row>
    <row r="18" spans="1:6" ht="12.75">
      <c r="A18" s="128"/>
      <c r="B18" s="162"/>
      <c r="C18" s="128"/>
      <c r="D18" s="127"/>
      <c r="E18" s="50"/>
      <c r="F18" s="58"/>
    </row>
    <row r="19" spans="1:6" ht="25.5">
      <c r="A19" s="148" t="s">
        <v>4</v>
      </c>
      <c r="B19" s="161">
        <v>751</v>
      </c>
      <c r="C19" s="148" t="s">
        <v>240</v>
      </c>
      <c r="D19" s="168">
        <f>D20</f>
        <v>2700</v>
      </c>
      <c r="E19" s="50"/>
      <c r="F19" s="58"/>
    </row>
    <row r="20" spans="1:6" ht="25.5">
      <c r="A20" s="156"/>
      <c r="B20" s="166"/>
      <c r="C20" s="308" t="s">
        <v>288</v>
      </c>
      <c r="D20" s="167">
        <f>Dochody!D33</f>
        <v>2700</v>
      </c>
      <c r="E20" s="50"/>
      <c r="F20" s="58"/>
    </row>
    <row r="21" spans="1:6" ht="12.75">
      <c r="A21" s="128"/>
      <c r="B21" s="128"/>
      <c r="C21" s="128"/>
      <c r="D21" s="104"/>
      <c r="E21" s="50"/>
      <c r="F21" s="58"/>
    </row>
    <row r="22" spans="1:6" s="123" customFormat="1" ht="12.75">
      <c r="A22" s="148" t="s">
        <v>6</v>
      </c>
      <c r="B22" s="161">
        <v>852</v>
      </c>
      <c r="C22" s="148" t="s">
        <v>107</v>
      </c>
      <c r="D22" s="168">
        <f>SUM(D24:D26)</f>
        <v>1174515</v>
      </c>
      <c r="E22" s="50"/>
      <c r="F22" s="58"/>
    </row>
    <row r="23" spans="1:6" ht="12.75">
      <c r="A23" s="163"/>
      <c r="B23" s="164"/>
      <c r="C23" s="156" t="s">
        <v>319</v>
      </c>
      <c r="D23" s="165">
        <f>SUM(D24:D26)</f>
        <v>1174515</v>
      </c>
      <c r="E23" s="50"/>
      <c r="F23" s="58"/>
    </row>
    <row r="24" spans="1:6" ht="25.5">
      <c r="A24" s="128"/>
      <c r="B24" s="162"/>
      <c r="C24" s="128" t="s">
        <v>195</v>
      </c>
      <c r="D24" s="127">
        <v>1086920</v>
      </c>
      <c r="E24" s="39"/>
      <c r="F24" s="58"/>
    </row>
    <row r="25" spans="1:6" ht="12.75">
      <c r="A25" s="128"/>
      <c r="B25" s="162"/>
      <c r="C25" s="128" t="s">
        <v>196</v>
      </c>
      <c r="D25" s="127">
        <v>5923</v>
      </c>
      <c r="E25" s="59"/>
      <c r="F25" s="60"/>
    </row>
    <row r="26" spans="1:6" ht="12.75">
      <c r="A26" s="128"/>
      <c r="B26" s="162"/>
      <c r="C26" s="128" t="s">
        <v>197</v>
      </c>
      <c r="D26" s="127">
        <v>81672</v>
      </c>
      <c r="E26" s="50"/>
      <c r="F26" s="62"/>
    </row>
    <row r="27" spans="1:6" ht="12.75">
      <c r="A27" s="128"/>
      <c r="B27" s="162"/>
      <c r="C27" s="128"/>
      <c r="D27" s="127"/>
      <c r="E27" s="50"/>
      <c r="F27" s="62"/>
    </row>
    <row r="28" spans="1:6" ht="12.75">
      <c r="A28" s="128"/>
      <c r="B28" s="162"/>
      <c r="C28" s="148" t="s">
        <v>95</v>
      </c>
      <c r="D28" s="168">
        <f>SUM(D22,D19,D13)</f>
        <v>1250804</v>
      </c>
      <c r="E28" s="50"/>
      <c r="F28" s="62"/>
    </row>
    <row r="29" spans="1:6" ht="12.75">
      <c r="A29" s="128"/>
      <c r="B29" s="162"/>
      <c r="C29" s="128" t="s">
        <v>94</v>
      </c>
      <c r="D29" s="127"/>
      <c r="E29" s="63"/>
      <c r="F29" s="64"/>
    </row>
    <row r="30" spans="1:6" ht="12.75">
      <c r="A30" s="128"/>
      <c r="B30" s="162"/>
      <c r="C30" s="128" t="s">
        <v>96</v>
      </c>
      <c r="D30" s="127">
        <f>D28-D31</f>
        <v>1248104</v>
      </c>
      <c r="E30" s="41"/>
      <c r="F30" s="41"/>
    </row>
    <row r="31" spans="1:6" ht="12.75">
      <c r="A31" s="128"/>
      <c r="B31" s="128"/>
      <c r="C31" s="128" t="s">
        <v>97</v>
      </c>
      <c r="D31" s="127">
        <f>SUM(D19)</f>
        <v>2700</v>
      </c>
      <c r="E31" s="41"/>
      <c r="F31" s="41"/>
    </row>
    <row r="34" ht="12.75">
      <c r="C34" s="26"/>
    </row>
    <row r="35" spans="1:2" ht="12.75">
      <c r="A35" s="10"/>
      <c r="B35" s="10"/>
    </row>
    <row r="36" ht="12.75">
      <c r="C36" s="25"/>
    </row>
    <row r="37" ht="12.75">
      <c r="C37" s="26"/>
    </row>
    <row r="38" ht="12.75">
      <c r="C38" s="25"/>
    </row>
  </sheetData>
  <mergeCells count="5">
    <mergeCell ref="B2:D2"/>
    <mergeCell ref="C8:E8"/>
    <mergeCell ref="A5:F5"/>
    <mergeCell ref="C6:E6"/>
    <mergeCell ref="C7:E7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74" t="s">
        <v>137</v>
      </c>
      <c r="H1" s="374"/>
      <c r="I1" s="37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8">
      <selection activeCell="C15" sqref="C15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ht="15.75">
      <c r="A1" s="41"/>
      <c r="B1" s="414" t="s">
        <v>428</v>
      </c>
      <c r="C1" s="414"/>
      <c r="D1" s="41"/>
      <c r="E1" s="41"/>
      <c r="F1" s="41"/>
      <c r="G1" s="41"/>
      <c r="H1" s="41"/>
    </row>
    <row r="2" spans="1:8" ht="12.75">
      <c r="A2" s="360" t="s">
        <v>483</v>
      </c>
      <c r="B2" s="360"/>
      <c r="C2" s="360"/>
      <c r="D2" s="41"/>
      <c r="E2" s="41"/>
      <c r="F2" s="41"/>
      <c r="G2" s="41"/>
      <c r="H2" s="41"/>
    </row>
    <row r="3" spans="1:8" ht="12.75">
      <c r="A3" s="41"/>
      <c r="B3" s="41"/>
      <c r="C3" s="41"/>
      <c r="D3" s="41"/>
      <c r="E3" s="41"/>
      <c r="F3" s="41" t="s">
        <v>82</v>
      </c>
      <c r="G3" s="41"/>
      <c r="H3" s="41"/>
    </row>
    <row r="4" spans="1:8" ht="12.75">
      <c r="A4" s="41"/>
      <c r="B4" s="41"/>
      <c r="C4" s="41"/>
      <c r="D4" s="41"/>
      <c r="E4" s="41"/>
      <c r="F4" s="41"/>
      <c r="G4" s="41"/>
      <c r="H4" s="41"/>
    </row>
    <row r="5" spans="1:8" ht="12.75">
      <c r="A5" s="357" t="s">
        <v>489</v>
      </c>
      <c r="B5" s="357"/>
      <c r="C5" s="357"/>
      <c r="D5" s="357"/>
      <c r="E5" s="357"/>
      <c r="F5" s="41"/>
      <c r="G5" s="41"/>
      <c r="H5" s="41"/>
    </row>
    <row r="6" spans="1:8" ht="12.75">
      <c r="A6" s="46"/>
      <c r="B6" s="421"/>
      <c r="C6" s="421"/>
      <c r="D6" s="421"/>
      <c r="E6" s="46"/>
      <c r="F6" s="41"/>
      <c r="G6" s="41"/>
      <c r="H6" s="41"/>
    </row>
    <row r="7" spans="1:8" ht="12.75">
      <c r="A7" s="52" t="s">
        <v>0</v>
      </c>
      <c r="B7" s="52" t="s">
        <v>48</v>
      </c>
      <c r="C7" s="52" t="s">
        <v>93</v>
      </c>
      <c r="D7" s="41"/>
      <c r="E7" s="41"/>
      <c r="F7" s="41"/>
      <c r="G7" s="41"/>
      <c r="H7" s="41"/>
    </row>
    <row r="8" spans="1:8" ht="12.75">
      <c r="A8" s="52">
        <v>1</v>
      </c>
      <c r="B8" s="52">
        <v>2</v>
      </c>
      <c r="C8" s="52">
        <v>3</v>
      </c>
      <c r="D8" s="54"/>
      <c r="E8" s="55"/>
      <c r="F8" s="41"/>
      <c r="G8" s="41"/>
      <c r="H8" s="41"/>
    </row>
    <row r="9" spans="1:5" s="123" customFormat="1" ht="25.5">
      <c r="A9" s="70" t="s">
        <v>3</v>
      </c>
      <c r="B9" s="148" t="s">
        <v>433</v>
      </c>
      <c r="C9" s="168">
        <f>SUM(C11,C14)</f>
        <v>384500</v>
      </c>
      <c r="D9" s="56"/>
      <c r="E9" s="57"/>
    </row>
    <row r="10" spans="1:8" ht="12.75">
      <c r="A10" s="70"/>
      <c r="B10" s="128"/>
      <c r="C10" s="168"/>
      <c r="D10" s="50"/>
      <c r="E10" s="58"/>
      <c r="F10" s="41"/>
      <c r="G10" s="41"/>
      <c r="H10" s="41"/>
    </row>
    <row r="11" spans="1:8" ht="12.75">
      <c r="A11" s="152"/>
      <c r="B11" s="156" t="s">
        <v>119</v>
      </c>
      <c r="C11" s="167">
        <f>SUM(C12)</f>
        <v>155000</v>
      </c>
      <c r="D11" s="50"/>
      <c r="E11" s="58"/>
      <c r="F11" s="41"/>
      <c r="G11" s="41"/>
      <c r="H11" s="41"/>
    </row>
    <row r="12" spans="1:8" ht="25.5">
      <c r="A12" s="70"/>
      <c r="B12" s="128" t="s">
        <v>427</v>
      </c>
      <c r="C12" s="179">
        <f>Wydatki!E84</f>
        <v>155000</v>
      </c>
      <c r="D12" s="50"/>
      <c r="E12" s="58"/>
      <c r="F12" s="41"/>
      <c r="G12" s="41"/>
      <c r="H12" s="41"/>
    </row>
    <row r="13" spans="1:8" ht="12.75">
      <c r="A13" s="70"/>
      <c r="B13" s="128"/>
      <c r="C13" s="179"/>
      <c r="D13" s="50"/>
      <c r="E13" s="58"/>
      <c r="F13" s="41"/>
      <c r="G13" s="41"/>
      <c r="H13" s="41"/>
    </row>
    <row r="14" spans="1:8" s="172" customFormat="1" ht="12.75">
      <c r="A14" s="155"/>
      <c r="B14" s="156" t="s">
        <v>101</v>
      </c>
      <c r="C14" s="167">
        <f>SUM(C15:C17)</f>
        <v>229500</v>
      </c>
      <c r="D14" s="176"/>
      <c r="E14" s="170"/>
      <c r="F14" s="171"/>
      <c r="G14" s="171"/>
      <c r="H14" s="171"/>
    </row>
    <row r="15" spans="1:8" ht="12.75">
      <c r="A15" s="104"/>
      <c r="B15" s="128" t="s">
        <v>321</v>
      </c>
      <c r="C15" s="127">
        <f>Wydatki!E359</f>
        <v>140000</v>
      </c>
      <c r="D15" s="50"/>
      <c r="E15" s="58"/>
      <c r="F15" s="41"/>
      <c r="G15" s="41"/>
      <c r="H15" s="41"/>
    </row>
    <row r="16" spans="1:8" ht="12.75">
      <c r="A16" s="104"/>
      <c r="B16" s="128" t="s">
        <v>322</v>
      </c>
      <c r="C16" s="127">
        <f>Wydatki!E366</f>
        <v>80000</v>
      </c>
      <c r="D16" s="50"/>
      <c r="E16" s="58"/>
      <c r="F16" s="41"/>
      <c r="G16" s="41"/>
      <c r="H16" s="41"/>
    </row>
    <row r="17" spans="1:8" ht="25.5">
      <c r="A17" s="70"/>
      <c r="B17" s="106" t="s">
        <v>429</v>
      </c>
      <c r="C17" s="179">
        <f>Wydatki!E382</f>
        <v>9500</v>
      </c>
      <c r="D17" s="50"/>
      <c r="E17" s="58"/>
      <c r="F17" s="41"/>
      <c r="G17" s="41"/>
      <c r="H17" s="41"/>
    </row>
    <row r="18" spans="1:8" ht="12.75">
      <c r="A18" s="70"/>
      <c r="B18" s="106" t="s">
        <v>180</v>
      </c>
      <c r="C18" s="179"/>
      <c r="D18" s="50"/>
      <c r="E18" s="58"/>
      <c r="F18" s="41"/>
      <c r="G18" s="41"/>
      <c r="H18" s="41"/>
    </row>
    <row r="19" spans="1:8" s="160" customFormat="1" ht="12.75">
      <c r="A19" s="180"/>
      <c r="B19" s="106"/>
      <c r="C19" s="179"/>
      <c r="D19" s="177"/>
      <c r="E19" s="62"/>
      <c r="F19" s="173"/>
      <c r="G19" s="173"/>
      <c r="H19" s="173"/>
    </row>
    <row r="20" spans="1:5" s="174" customFormat="1" ht="25.5">
      <c r="A20" s="70" t="s">
        <v>4</v>
      </c>
      <c r="B20" s="148" t="s">
        <v>434</v>
      </c>
      <c r="C20" s="168">
        <f>SUM(C22)+C27</f>
        <v>167000</v>
      </c>
      <c r="D20" s="59"/>
      <c r="E20" s="60"/>
    </row>
    <row r="21" spans="1:8" ht="12.75">
      <c r="A21" s="104"/>
      <c r="B21" s="128"/>
      <c r="C21" s="127"/>
      <c r="D21" s="50"/>
      <c r="E21" s="58"/>
      <c r="F21" s="41"/>
      <c r="G21" s="41"/>
      <c r="H21" s="41"/>
    </row>
    <row r="22" spans="1:8" s="172" customFormat="1" ht="12.75">
      <c r="A22" s="155"/>
      <c r="B22" s="156" t="s">
        <v>103</v>
      </c>
      <c r="C22" s="167">
        <f>SUM(C23:E24)</f>
        <v>147000</v>
      </c>
      <c r="D22" s="178"/>
      <c r="E22" s="170"/>
      <c r="F22" s="171"/>
      <c r="G22" s="171"/>
      <c r="H22" s="171"/>
    </row>
    <row r="23" spans="1:8" s="172" customFormat="1" ht="12.75">
      <c r="A23" s="152"/>
      <c r="B23" s="156" t="s">
        <v>323</v>
      </c>
      <c r="C23" s="167">
        <f>Wydatki!E284</f>
        <v>132000</v>
      </c>
      <c r="D23" s="176"/>
      <c r="E23" s="170"/>
      <c r="F23" s="171"/>
      <c r="G23" s="171"/>
      <c r="H23" s="171"/>
    </row>
    <row r="24" spans="1:8" s="172" customFormat="1" ht="12.75">
      <c r="A24" s="152"/>
      <c r="B24" s="156" t="s">
        <v>465</v>
      </c>
      <c r="C24" s="167">
        <f>Wydatki!E289</f>
        <v>15000</v>
      </c>
      <c r="D24" s="176"/>
      <c r="E24" s="170"/>
      <c r="F24" s="171"/>
      <c r="G24" s="171"/>
      <c r="H24" s="171"/>
    </row>
    <row r="25" spans="1:8" ht="12.75">
      <c r="A25" s="104"/>
      <c r="B25" s="128"/>
      <c r="C25" s="127"/>
      <c r="D25" s="39"/>
      <c r="E25" s="58"/>
      <c r="F25" s="41"/>
      <c r="G25" s="41"/>
      <c r="H25" s="41"/>
    </row>
    <row r="26" spans="1:8" s="172" customFormat="1" ht="12.75">
      <c r="A26" s="155"/>
      <c r="B26" s="156" t="s">
        <v>178</v>
      </c>
      <c r="C26" s="167">
        <f>C27</f>
        <v>20000</v>
      </c>
      <c r="D26" s="176"/>
      <c r="E26" s="170"/>
      <c r="F26" s="171"/>
      <c r="G26" s="171"/>
      <c r="H26" s="171"/>
    </row>
    <row r="27" spans="1:8" ht="12.75">
      <c r="A27" s="104"/>
      <c r="B27" s="128" t="s">
        <v>179</v>
      </c>
      <c r="C27" s="127">
        <f>Wydatki!E422</f>
        <v>20000</v>
      </c>
      <c r="D27" s="50"/>
      <c r="E27" s="58"/>
      <c r="F27" s="41"/>
      <c r="G27" s="41"/>
      <c r="H27" s="41"/>
    </row>
    <row r="28" spans="1:8" ht="12.75">
      <c r="A28" s="104"/>
      <c r="B28" s="128"/>
      <c r="C28" s="127"/>
      <c r="D28" s="50"/>
      <c r="E28" s="58"/>
      <c r="F28" s="41"/>
      <c r="G28" s="41"/>
      <c r="H28" s="41"/>
    </row>
    <row r="29" spans="1:5" s="123" customFormat="1" ht="12.75">
      <c r="A29" s="70" t="s">
        <v>6</v>
      </c>
      <c r="B29" s="148" t="s">
        <v>435</v>
      </c>
      <c r="C29" s="168">
        <f>SUM(C31)</f>
        <v>705000</v>
      </c>
      <c r="D29" s="50"/>
      <c r="E29" s="58"/>
    </row>
    <row r="30" spans="1:8" ht="12.75">
      <c r="A30" s="104"/>
      <c r="B30" s="128"/>
      <c r="C30" s="127"/>
      <c r="D30" s="50"/>
      <c r="E30" s="58"/>
      <c r="F30" s="41"/>
      <c r="G30" s="41"/>
      <c r="H30" s="41"/>
    </row>
    <row r="31" spans="1:8" s="172" customFormat="1" ht="12.75">
      <c r="A31" s="155"/>
      <c r="B31" s="156" t="s">
        <v>102</v>
      </c>
      <c r="C31" s="167">
        <f>SUM(C32:C33)</f>
        <v>705000</v>
      </c>
      <c r="D31" s="176"/>
      <c r="E31" s="170"/>
      <c r="F31" s="171"/>
      <c r="G31" s="171"/>
      <c r="H31" s="171"/>
    </row>
    <row r="32" spans="1:8" ht="12.75">
      <c r="A32" s="70"/>
      <c r="B32" s="106" t="s">
        <v>324</v>
      </c>
      <c r="C32" s="179">
        <f>Wydatki!E395</f>
        <v>530000</v>
      </c>
      <c r="D32" s="50"/>
      <c r="E32" s="58"/>
      <c r="F32" s="41"/>
      <c r="G32" s="41"/>
      <c r="H32" s="41"/>
    </row>
    <row r="33" spans="1:8" ht="12.75">
      <c r="A33" s="70"/>
      <c r="B33" s="106" t="s">
        <v>325</v>
      </c>
      <c r="C33" s="179">
        <f>Wydatki!E400</f>
        <v>175000</v>
      </c>
      <c r="D33" s="50"/>
      <c r="E33" s="58"/>
      <c r="F33" s="41"/>
      <c r="G33" s="41"/>
      <c r="H33" s="41"/>
    </row>
    <row r="34" spans="1:8" ht="12.75">
      <c r="A34" s="104"/>
      <c r="B34" s="128"/>
      <c r="C34" s="127"/>
      <c r="D34" s="50"/>
      <c r="E34" s="58"/>
      <c r="F34" s="41"/>
      <c r="G34" s="41"/>
      <c r="H34" s="41"/>
    </row>
    <row r="35" spans="1:5" s="175" customFormat="1" ht="25.5">
      <c r="A35" s="70" t="s">
        <v>10</v>
      </c>
      <c r="B35" s="148" t="s">
        <v>437</v>
      </c>
      <c r="C35" s="168">
        <f>SUM(C37)</f>
        <v>60000</v>
      </c>
      <c r="D35" s="177"/>
      <c r="E35" s="62"/>
    </row>
    <row r="36" spans="1:5" s="173" customFormat="1" ht="12.75">
      <c r="A36" s="70"/>
      <c r="B36" s="148"/>
      <c r="C36" s="168"/>
      <c r="D36" s="177"/>
      <c r="E36" s="62"/>
    </row>
    <row r="37" spans="1:8" s="172" customFormat="1" ht="12.75">
      <c r="A37" s="155"/>
      <c r="B37" s="156" t="s">
        <v>430</v>
      </c>
      <c r="C37" s="167">
        <f>SUM(C38)</f>
        <v>60000</v>
      </c>
      <c r="D37" s="176"/>
      <c r="E37" s="170"/>
      <c r="F37" s="171"/>
      <c r="G37" s="171"/>
      <c r="H37" s="171"/>
    </row>
    <row r="38" spans="1:8" ht="25.5">
      <c r="A38" s="104"/>
      <c r="B38" s="106" t="s">
        <v>432</v>
      </c>
      <c r="C38" s="179">
        <f>Wydatki!E41</f>
        <v>60000</v>
      </c>
      <c r="D38" s="59"/>
      <c r="E38" s="60"/>
      <c r="F38" s="41"/>
      <c r="G38" s="41"/>
      <c r="H38" s="41"/>
    </row>
    <row r="39" spans="1:8" ht="12.75">
      <c r="A39" s="104"/>
      <c r="B39" s="106"/>
      <c r="C39" s="179"/>
      <c r="D39" s="59"/>
      <c r="E39" s="60"/>
      <c r="F39" s="41"/>
      <c r="G39" s="41"/>
      <c r="H39" s="41"/>
    </row>
    <row r="40" spans="1:5" s="123" customFormat="1" ht="12.75">
      <c r="A40" s="70" t="s">
        <v>12</v>
      </c>
      <c r="B40" s="148" t="s">
        <v>436</v>
      </c>
      <c r="C40" s="168">
        <f>C42</f>
        <v>25000</v>
      </c>
      <c r="D40" s="59"/>
      <c r="E40" s="60"/>
    </row>
    <row r="41" spans="1:8" ht="12.75">
      <c r="A41" s="104"/>
      <c r="B41" s="128"/>
      <c r="C41" s="127"/>
      <c r="D41" s="48" t="s">
        <v>85</v>
      </c>
      <c r="E41" s="60"/>
      <c r="F41" s="41"/>
      <c r="G41" s="41"/>
      <c r="H41" s="41"/>
    </row>
    <row r="42" spans="1:8" s="172" customFormat="1" ht="12.75">
      <c r="A42" s="155"/>
      <c r="B42" s="156" t="s">
        <v>148</v>
      </c>
      <c r="C42" s="167">
        <f>C44</f>
        <v>25000</v>
      </c>
      <c r="D42" s="176"/>
      <c r="E42" s="170"/>
      <c r="F42" s="171"/>
      <c r="G42" s="171"/>
      <c r="H42" s="171"/>
    </row>
    <row r="43" spans="1:8" ht="12.75">
      <c r="A43" s="104"/>
      <c r="B43" s="128"/>
      <c r="C43" s="127"/>
      <c r="D43" s="50"/>
      <c r="E43" s="62"/>
      <c r="F43" s="41"/>
      <c r="G43" s="41"/>
      <c r="H43" s="41"/>
    </row>
    <row r="44" spans="1:8" ht="25.5">
      <c r="A44" s="104"/>
      <c r="B44" s="128" t="s">
        <v>326</v>
      </c>
      <c r="C44" s="127">
        <f>Wydatki!E12</f>
        <v>25000</v>
      </c>
      <c r="D44" s="41"/>
      <c r="E44" s="41"/>
      <c r="F44" s="41"/>
      <c r="G44" s="41"/>
      <c r="H44" s="41"/>
    </row>
    <row r="45" spans="1:8" ht="12.75">
      <c r="A45" s="104"/>
      <c r="B45" s="128"/>
      <c r="C45" s="104"/>
      <c r="D45" s="41"/>
      <c r="E45" s="41"/>
      <c r="F45" s="41"/>
      <c r="G45" s="41"/>
      <c r="H45" s="41"/>
    </row>
    <row r="46" spans="1:8" ht="12.75">
      <c r="A46" s="104"/>
      <c r="B46" s="104"/>
      <c r="C46" s="104"/>
      <c r="D46" s="41"/>
      <c r="E46" s="41"/>
      <c r="F46" s="41"/>
      <c r="G46" s="41"/>
      <c r="H46" s="41"/>
    </row>
    <row r="47" spans="1:5" s="174" customFormat="1" ht="25.5">
      <c r="A47" s="70" t="s">
        <v>14</v>
      </c>
      <c r="B47" s="148" t="s">
        <v>438</v>
      </c>
      <c r="C47" s="168">
        <f>C49</f>
        <v>160000</v>
      </c>
      <c r="D47" s="51"/>
      <c r="E47" s="51"/>
    </row>
    <row r="48" spans="1:8" ht="12.75">
      <c r="A48" s="104"/>
      <c r="B48" s="104"/>
      <c r="C48" s="104"/>
      <c r="D48" s="41"/>
      <c r="E48" s="41"/>
      <c r="F48" s="41"/>
      <c r="G48" s="41"/>
      <c r="H48" s="41"/>
    </row>
    <row r="49" spans="1:8" s="172" customFormat="1" ht="12.75">
      <c r="A49" s="155"/>
      <c r="B49" s="155" t="s">
        <v>430</v>
      </c>
      <c r="C49" s="167">
        <f>SUM(C50:C51)</f>
        <v>160000</v>
      </c>
      <c r="D49" s="171"/>
      <c r="E49" s="171"/>
      <c r="F49" s="171"/>
      <c r="G49" s="171"/>
      <c r="H49" s="171"/>
    </row>
    <row r="50" spans="1:8" ht="51">
      <c r="A50" s="104"/>
      <c r="B50" s="114" t="s">
        <v>439</v>
      </c>
      <c r="C50" s="127">
        <f>Wydatki!E46</f>
        <v>60000</v>
      </c>
      <c r="D50" s="41"/>
      <c r="E50" s="41"/>
      <c r="F50" s="41"/>
      <c r="G50" s="41"/>
      <c r="H50" s="41"/>
    </row>
    <row r="51" spans="1:8" ht="51">
      <c r="A51" s="104"/>
      <c r="B51" s="114" t="s">
        <v>431</v>
      </c>
      <c r="C51" s="127">
        <f>Wydatki!E47</f>
        <v>100000</v>
      </c>
      <c r="D51" s="41"/>
      <c r="E51" s="41"/>
      <c r="F51" s="41"/>
      <c r="G51" s="41"/>
      <c r="H51" s="41"/>
    </row>
    <row r="52" spans="1:8" ht="12.75">
      <c r="A52" s="104"/>
      <c r="B52" s="104"/>
      <c r="C52" s="104"/>
      <c r="D52" s="41"/>
      <c r="E52" s="41"/>
      <c r="F52" s="41"/>
      <c r="G52" s="41"/>
      <c r="H52" s="41"/>
    </row>
    <row r="53" spans="1:8" ht="12.75">
      <c r="A53" s="104"/>
      <c r="B53" s="104"/>
      <c r="C53" s="104"/>
      <c r="D53" s="41"/>
      <c r="E53" s="41"/>
      <c r="F53" s="41"/>
      <c r="G53" s="41"/>
      <c r="H53" s="41"/>
    </row>
    <row r="54" spans="1:8" ht="12.75">
      <c r="A54" s="104"/>
      <c r="B54" s="180"/>
      <c r="C54" s="179"/>
      <c r="D54" s="41"/>
      <c r="E54" s="41"/>
      <c r="F54" s="41"/>
      <c r="G54" s="41"/>
      <c r="H54" s="41"/>
    </row>
    <row r="55" spans="1:8" ht="12.75">
      <c r="A55" s="70"/>
      <c r="B55" s="70" t="s">
        <v>104</v>
      </c>
      <c r="C55" s="168">
        <f>SUM(C9)+(C20)+(C29)+(C35)+C40+C47</f>
        <v>1501500</v>
      </c>
      <c r="D55" s="41"/>
      <c r="E55" s="41"/>
      <c r="F55" s="41"/>
      <c r="G55" s="41"/>
      <c r="H55" s="41"/>
    </row>
    <row r="56" spans="1:8" ht="12.75">
      <c r="A56" s="104"/>
      <c r="B56" s="70"/>
      <c r="C56" s="168"/>
      <c r="D56" s="41"/>
      <c r="E56" s="41"/>
      <c r="F56" s="41"/>
      <c r="G56" s="41"/>
      <c r="H56" s="41"/>
    </row>
  </sheetData>
  <mergeCells count="4">
    <mergeCell ref="A5:E5"/>
    <mergeCell ref="B6:D6"/>
    <mergeCell ref="A2:C2"/>
    <mergeCell ref="B1:C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9">
      <selection activeCell="C38" sqref="C38"/>
    </sheetView>
  </sheetViews>
  <sheetFormatPr defaultColWidth="9.00390625" defaultRowHeight="12.75"/>
  <cols>
    <col min="1" max="1" width="6.75390625" style="12" customWidth="1"/>
    <col min="2" max="2" width="7.875" style="12" customWidth="1"/>
    <col min="3" max="3" width="43.625" style="12" customWidth="1"/>
    <col min="4" max="4" width="16.125" style="12" customWidth="1"/>
    <col min="5" max="5" width="12.75390625" style="12" bestFit="1" customWidth="1"/>
    <col min="6" max="6" width="9.625" style="12" bestFit="1" customWidth="1"/>
    <col min="7" max="16384" width="9.125" style="12" customWidth="1"/>
  </cols>
  <sheetData>
    <row r="1" spans="3:4" ht="15" customHeight="1">
      <c r="C1" s="359" t="s">
        <v>421</v>
      </c>
      <c r="D1" s="359"/>
    </row>
    <row r="2" spans="2:4" ht="15">
      <c r="B2" s="360" t="s">
        <v>483</v>
      </c>
      <c r="C2" s="360"/>
      <c r="D2" s="360"/>
    </row>
    <row r="3" ht="15">
      <c r="B3" s="193"/>
    </row>
    <row r="5" spans="1:4" ht="15.75">
      <c r="A5" s="358" t="s">
        <v>116</v>
      </c>
      <c r="B5" s="358"/>
      <c r="C5" s="358"/>
      <c r="D5" s="358"/>
    </row>
    <row r="6" spans="1:4" ht="15.75">
      <c r="A6" s="358" t="s">
        <v>485</v>
      </c>
      <c r="B6" s="358"/>
      <c r="C6" s="358"/>
      <c r="D6" s="358"/>
    </row>
    <row r="7" spans="1:4" ht="15.75">
      <c r="A7" s="13"/>
      <c r="B7" s="13"/>
      <c r="C7" s="13"/>
      <c r="D7" s="13"/>
    </row>
    <row r="9" spans="1:4" ht="15.75">
      <c r="A9" s="131" t="s">
        <v>43</v>
      </c>
      <c r="B9" s="131" t="s">
        <v>1</v>
      </c>
      <c r="C9" s="131" t="s">
        <v>2</v>
      </c>
      <c r="D9" s="131" t="s">
        <v>372</v>
      </c>
    </row>
    <row r="10" spans="1:4" ht="15">
      <c r="A10" s="139">
        <v>1</v>
      </c>
      <c r="B10" s="139">
        <v>2</v>
      </c>
      <c r="C10" s="132">
        <v>3</v>
      </c>
      <c r="D10" s="132">
        <v>4</v>
      </c>
    </row>
    <row r="11" spans="1:4" ht="15.75">
      <c r="A11" s="138"/>
      <c r="B11" s="141"/>
      <c r="C11" s="142"/>
      <c r="D11" s="131"/>
    </row>
    <row r="12" spans="1:4" ht="15">
      <c r="A12" s="192" t="s">
        <v>360</v>
      </c>
      <c r="B12" s="143" t="s">
        <v>220</v>
      </c>
      <c r="C12" s="144" t="s">
        <v>45</v>
      </c>
      <c r="D12" s="134">
        <f>Dochody!D9</f>
        <v>44100</v>
      </c>
    </row>
    <row r="13" spans="1:4" ht="15">
      <c r="A13" s="192" t="s">
        <v>361</v>
      </c>
      <c r="B13" s="143" t="s">
        <v>228</v>
      </c>
      <c r="C13" s="144" t="s">
        <v>5</v>
      </c>
      <c r="D13" s="134">
        <f>Dochody!D12</f>
        <v>1400</v>
      </c>
    </row>
    <row r="14" spans="1:5" ht="15">
      <c r="A14" s="192" t="s">
        <v>362</v>
      </c>
      <c r="B14" s="143">
        <v>700</v>
      </c>
      <c r="C14" s="144" t="s">
        <v>7</v>
      </c>
      <c r="D14" s="134">
        <f>Dochody!D15</f>
        <v>295180</v>
      </c>
      <c r="E14" s="44"/>
    </row>
    <row r="15" spans="1:5" ht="15">
      <c r="A15" s="192" t="s">
        <v>363</v>
      </c>
      <c r="B15" s="143">
        <v>710</v>
      </c>
      <c r="C15" s="144" t="s">
        <v>11</v>
      </c>
      <c r="D15" s="134">
        <f>Dochody!D23</f>
        <v>500</v>
      </c>
      <c r="E15" s="44"/>
    </row>
    <row r="16" spans="1:4" ht="15">
      <c r="A16" s="192" t="s">
        <v>364</v>
      </c>
      <c r="B16" s="143">
        <v>750</v>
      </c>
      <c r="C16" s="144" t="s">
        <v>13</v>
      </c>
      <c r="D16" s="134">
        <f>Dochody!D26</f>
        <v>101219</v>
      </c>
    </row>
    <row r="17" spans="1:4" ht="45">
      <c r="A17" s="192" t="s">
        <v>365</v>
      </c>
      <c r="B17" s="143">
        <v>751</v>
      </c>
      <c r="C17" s="144" t="s">
        <v>240</v>
      </c>
      <c r="D17" s="134">
        <f>Dochody!D32</f>
        <v>2700</v>
      </c>
    </row>
    <row r="18" spans="1:4" ht="30">
      <c r="A18" s="192" t="s">
        <v>366</v>
      </c>
      <c r="B18" s="143">
        <v>754</v>
      </c>
      <c r="C18" s="144" t="s">
        <v>108</v>
      </c>
      <c r="D18" s="134">
        <f>Dochody!D35</f>
        <v>10246</v>
      </c>
    </row>
    <row r="19" spans="1:4" ht="60">
      <c r="A19" s="192" t="s">
        <v>353</v>
      </c>
      <c r="B19" s="143">
        <v>756</v>
      </c>
      <c r="C19" s="144" t="s">
        <v>284</v>
      </c>
      <c r="D19" s="134">
        <f>Dochody!D38</f>
        <v>6813814</v>
      </c>
    </row>
    <row r="20" spans="1:4" ht="15">
      <c r="A20" s="192" t="s">
        <v>354</v>
      </c>
      <c r="B20" s="143">
        <v>758</v>
      </c>
      <c r="C20" s="144" t="s">
        <v>27</v>
      </c>
      <c r="D20" s="134">
        <f>Dochody!D55</f>
        <v>8043632</v>
      </c>
    </row>
    <row r="21" spans="1:4" ht="15">
      <c r="A21" s="192" t="s">
        <v>355</v>
      </c>
      <c r="B21" s="143">
        <v>801</v>
      </c>
      <c r="C21" s="144" t="s">
        <v>29</v>
      </c>
      <c r="D21" s="134">
        <f>Dochody!D65</f>
        <v>105000</v>
      </c>
    </row>
    <row r="22" spans="1:4" ht="15">
      <c r="A22" s="192" t="s">
        <v>356</v>
      </c>
      <c r="B22" s="143" t="s">
        <v>339</v>
      </c>
      <c r="C22" s="144" t="s">
        <v>32</v>
      </c>
      <c r="D22" s="134">
        <f>Dochody!D70</f>
        <v>33941</v>
      </c>
    </row>
    <row r="23" spans="1:4" ht="15">
      <c r="A23" s="192" t="s">
        <v>357</v>
      </c>
      <c r="B23" s="143">
        <v>852</v>
      </c>
      <c r="C23" s="144" t="s">
        <v>107</v>
      </c>
      <c r="D23" s="134">
        <f>Dochody!D74</f>
        <v>1352804</v>
      </c>
    </row>
    <row r="24" spans="1:4" ht="15">
      <c r="A24" s="192" t="s">
        <v>358</v>
      </c>
      <c r="B24" s="143">
        <v>854</v>
      </c>
      <c r="C24" s="144" t="s">
        <v>38</v>
      </c>
      <c r="D24" s="134">
        <f>Dochody!D85</f>
        <v>30000</v>
      </c>
    </row>
    <row r="25" spans="1:4" ht="30">
      <c r="A25" s="192" t="s">
        <v>359</v>
      </c>
      <c r="B25" s="143">
        <v>900</v>
      </c>
      <c r="C25" s="144" t="s">
        <v>41</v>
      </c>
      <c r="D25" s="134">
        <f>Dochody!D88</f>
        <v>2000</v>
      </c>
    </row>
    <row r="26" spans="1:4" ht="15">
      <c r="A26" s="139"/>
      <c r="B26" s="143"/>
      <c r="C26" s="144"/>
      <c r="D26" s="134"/>
    </row>
    <row r="27" spans="1:4" ht="15">
      <c r="A27" s="139"/>
      <c r="B27" s="143"/>
      <c r="C27" s="145"/>
      <c r="D27" s="135"/>
    </row>
    <row r="28" spans="1:5" ht="15.75">
      <c r="A28" s="139"/>
      <c r="B28" s="143"/>
      <c r="C28" s="146" t="s">
        <v>46</v>
      </c>
      <c r="D28" s="137">
        <f>SUM(D12:D26)</f>
        <v>16836536</v>
      </c>
      <c r="E28" s="44"/>
    </row>
    <row r="29" spans="1:4" ht="15">
      <c r="A29" s="140"/>
      <c r="B29" s="143"/>
      <c r="C29" s="145"/>
      <c r="D29" s="135"/>
    </row>
    <row r="33" ht="15">
      <c r="D33" s="44"/>
    </row>
    <row r="34" ht="15">
      <c r="D34" s="44"/>
    </row>
    <row r="35" ht="15">
      <c r="D35" s="44"/>
    </row>
    <row r="36" spans="4:7" ht="15.75">
      <c r="D36" s="45"/>
      <c r="G36" s="32"/>
    </row>
    <row r="37" ht="15">
      <c r="D37" s="44"/>
    </row>
    <row r="38" ht="15">
      <c r="D38" s="44"/>
    </row>
    <row r="39" ht="15">
      <c r="D39" s="44"/>
    </row>
    <row r="40" ht="15.75">
      <c r="D40" s="45"/>
    </row>
    <row r="41" spans="4:6" ht="15">
      <c r="D41" s="44"/>
      <c r="E41" s="44"/>
      <c r="F41" s="44"/>
    </row>
    <row r="42" ht="15">
      <c r="D42" s="44"/>
    </row>
    <row r="43" ht="15">
      <c r="D43" s="44"/>
    </row>
    <row r="44" ht="15">
      <c r="D44" s="44"/>
    </row>
    <row r="45" ht="15">
      <c r="D45" s="44"/>
    </row>
  </sheetData>
  <mergeCells count="4">
    <mergeCell ref="A6:D6"/>
    <mergeCell ref="A5:D5"/>
    <mergeCell ref="C1:D1"/>
    <mergeCell ref="B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8">
      <selection activeCell="K47" sqref="K47"/>
    </sheetView>
  </sheetViews>
  <sheetFormatPr defaultColWidth="9.00390625" defaultRowHeight="12.75"/>
  <cols>
    <col min="1" max="1" width="4.375" style="0" customWidth="1"/>
    <col min="2" max="2" width="6.375" style="0" customWidth="1"/>
    <col min="4" max="4" width="32.00390625" style="0" customWidth="1"/>
    <col min="5" max="5" width="0.12890625" style="0" customWidth="1"/>
    <col min="6" max="7" width="9.125" style="0" hidden="1" customWidth="1"/>
    <col min="9" max="9" width="5.00390625" style="0" customWidth="1"/>
  </cols>
  <sheetData>
    <row r="1" spans="1:9" ht="12.75">
      <c r="A1" s="41"/>
      <c r="B1" s="41"/>
      <c r="C1" s="41"/>
      <c r="D1" s="41"/>
      <c r="E1" s="41"/>
      <c r="F1" s="41"/>
      <c r="G1" s="351" t="s">
        <v>151</v>
      </c>
      <c r="H1" s="351"/>
      <c r="I1" s="351"/>
    </row>
    <row r="2" spans="1:9" ht="16.5" customHeight="1">
      <c r="A2" s="357" t="s">
        <v>493</v>
      </c>
      <c r="B2" s="357"/>
      <c r="C2" s="357"/>
      <c r="D2" s="357"/>
      <c r="E2" s="357"/>
      <c r="F2" s="357"/>
      <c r="G2" s="357"/>
      <c r="H2" s="357"/>
      <c r="I2" s="357"/>
    </row>
    <row r="3" spans="1:9" ht="12.75">
      <c r="A3" s="41"/>
      <c r="B3" s="41"/>
      <c r="C3" s="41"/>
      <c r="D3" s="41"/>
      <c r="E3" s="41"/>
      <c r="F3" s="41"/>
      <c r="G3" s="351"/>
      <c r="H3" s="351"/>
      <c r="I3" s="351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357" t="s">
        <v>170</v>
      </c>
      <c r="B5" s="357"/>
      <c r="C5" s="357"/>
      <c r="D5" s="357"/>
      <c r="E5" s="357"/>
      <c r="F5" s="357"/>
      <c r="G5" s="357"/>
      <c r="H5" s="357"/>
      <c r="I5" s="357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1"/>
      <c r="B7" s="41"/>
      <c r="C7" s="41"/>
      <c r="D7" s="41"/>
      <c r="E7" s="41"/>
      <c r="F7" s="41"/>
      <c r="G7" s="41"/>
      <c r="H7" s="41"/>
      <c r="I7" s="41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2.75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12.75">
      <c r="A10" s="70" t="s">
        <v>0</v>
      </c>
      <c r="B10" s="70" t="s">
        <v>1</v>
      </c>
      <c r="C10" s="70" t="s">
        <v>47</v>
      </c>
      <c r="D10" s="352" t="s">
        <v>48</v>
      </c>
      <c r="E10" s="352"/>
      <c r="F10" s="352"/>
      <c r="G10" s="352"/>
      <c r="H10" s="352" t="s">
        <v>307</v>
      </c>
      <c r="I10" s="352"/>
    </row>
    <row r="11" spans="1:9" ht="12.75">
      <c r="A11" s="52">
        <v>1</v>
      </c>
      <c r="B11" s="52">
        <v>2</v>
      </c>
      <c r="C11" s="52">
        <v>3</v>
      </c>
      <c r="D11" s="52">
        <v>4</v>
      </c>
      <c r="E11" s="52"/>
      <c r="F11" s="52"/>
      <c r="G11" s="52"/>
      <c r="H11" s="352">
        <v>5</v>
      </c>
      <c r="I11" s="352"/>
    </row>
    <row r="12" spans="1:9" ht="12.75">
      <c r="A12" s="104"/>
      <c r="B12" s="104"/>
      <c r="C12" s="104"/>
      <c r="D12" s="104"/>
      <c r="E12" s="104"/>
      <c r="F12" s="104"/>
      <c r="G12" s="104"/>
      <c r="H12" s="347"/>
      <c r="I12" s="347"/>
    </row>
    <row r="13" spans="1:9" s="123" customFormat="1" ht="12.75">
      <c r="A13" s="70" t="s">
        <v>3</v>
      </c>
      <c r="B13" s="70">
        <v>750</v>
      </c>
      <c r="C13" s="70"/>
      <c r="D13" s="148" t="s">
        <v>13</v>
      </c>
      <c r="E13" s="70"/>
      <c r="F13" s="70"/>
      <c r="G13" s="70"/>
      <c r="H13" s="348">
        <f>H15</f>
        <v>8042</v>
      </c>
      <c r="I13" s="348"/>
    </row>
    <row r="14" spans="1:9" ht="12.75">
      <c r="A14" s="104"/>
      <c r="B14" s="104"/>
      <c r="C14" s="104"/>
      <c r="D14" s="128"/>
      <c r="E14" s="104"/>
      <c r="F14" s="104"/>
      <c r="G14" s="104"/>
      <c r="H14" s="353"/>
      <c r="I14" s="353"/>
    </row>
    <row r="15" spans="1:9" ht="12.75">
      <c r="A15" s="104"/>
      <c r="B15" s="104"/>
      <c r="C15" s="104">
        <v>75095</v>
      </c>
      <c r="D15" s="128" t="s">
        <v>51</v>
      </c>
      <c r="E15" s="104"/>
      <c r="F15" s="104"/>
      <c r="G15" s="104"/>
      <c r="H15" s="353">
        <f>H16</f>
        <v>8042</v>
      </c>
      <c r="I15" s="353"/>
    </row>
    <row r="16" spans="1:9" ht="12.75">
      <c r="A16" s="104"/>
      <c r="B16" s="104"/>
      <c r="C16" s="104"/>
      <c r="D16" s="128" t="s">
        <v>49</v>
      </c>
      <c r="E16" s="104"/>
      <c r="F16" s="104"/>
      <c r="G16" s="104"/>
      <c r="H16" s="353">
        <f>SUM(H17:I21)</f>
        <v>8042</v>
      </c>
      <c r="I16" s="353"/>
    </row>
    <row r="17" spans="1:9" ht="12.75">
      <c r="A17" s="104"/>
      <c r="B17" s="104"/>
      <c r="C17" s="104"/>
      <c r="D17" s="128" t="s">
        <v>403</v>
      </c>
      <c r="E17" s="104"/>
      <c r="F17" s="104"/>
      <c r="G17" s="104"/>
      <c r="H17" s="353">
        <v>3042</v>
      </c>
      <c r="I17" s="353"/>
    </row>
    <row r="18" spans="1:9" ht="12.75">
      <c r="A18" s="104"/>
      <c r="B18" s="104"/>
      <c r="C18" s="104"/>
      <c r="D18" s="338" t="s">
        <v>466</v>
      </c>
      <c r="E18" s="104"/>
      <c r="F18" s="104"/>
      <c r="G18" s="104"/>
      <c r="H18" s="353">
        <v>2000</v>
      </c>
      <c r="I18" s="353"/>
    </row>
    <row r="19" spans="1:9" ht="12.75">
      <c r="A19" s="104"/>
      <c r="B19" s="104"/>
      <c r="C19" s="104"/>
      <c r="D19" s="339" t="s">
        <v>467</v>
      </c>
      <c r="E19" s="104"/>
      <c r="F19" s="104"/>
      <c r="G19" s="104"/>
      <c r="H19" s="361">
        <v>2000</v>
      </c>
      <c r="I19" s="362"/>
    </row>
    <row r="20" spans="1:9" ht="12.75">
      <c r="A20" s="104"/>
      <c r="B20" s="104"/>
      <c r="C20" s="104"/>
      <c r="D20" s="338" t="s">
        <v>468</v>
      </c>
      <c r="E20" s="104"/>
      <c r="F20" s="104"/>
      <c r="G20" s="104"/>
      <c r="H20" s="361">
        <v>500</v>
      </c>
      <c r="I20" s="362"/>
    </row>
    <row r="21" spans="1:9" ht="12.75">
      <c r="A21" s="104"/>
      <c r="B21" s="104"/>
      <c r="C21" s="104"/>
      <c r="D21" s="128" t="s">
        <v>470</v>
      </c>
      <c r="E21" s="104"/>
      <c r="F21" s="104"/>
      <c r="G21" s="104"/>
      <c r="H21" s="361">
        <v>500</v>
      </c>
      <c r="I21" s="362"/>
    </row>
    <row r="22" spans="1:9" ht="12.75">
      <c r="A22" s="104"/>
      <c r="B22" s="104"/>
      <c r="C22" s="104"/>
      <c r="D22" s="128"/>
      <c r="E22" s="104"/>
      <c r="F22" s="104"/>
      <c r="G22" s="104"/>
      <c r="H22" s="340"/>
      <c r="I22" s="341"/>
    </row>
    <row r="23" spans="1:9" s="174" customFormat="1" ht="25.5">
      <c r="A23" s="70" t="s">
        <v>4</v>
      </c>
      <c r="B23" s="70">
        <v>900</v>
      </c>
      <c r="C23" s="70"/>
      <c r="D23" s="116" t="s">
        <v>41</v>
      </c>
      <c r="E23" s="70"/>
      <c r="F23" s="70"/>
      <c r="G23" s="70"/>
      <c r="H23" s="348">
        <f>H25+H33</f>
        <v>10300</v>
      </c>
      <c r="I23" s="348"/>
    </row>
    <row r="24" spans="1:9" s="174" customFormat="1" ht="12.75">
      <c r="A24" s="70"/>
      <c r="B24" s="70"/>
      <c r="C24" s="70"/>
      <c r="D24" s="116"/>
      <c r="E24" s="70"/>
      <c r="F24" s="70"/>
      <c r="G24" s="70"/>
      <c r="H24" s="354"/>
      <c r="I24" s="355"/>
    </row>
    <row r="25" spans="1:9" s="172" customFormat="1" ht="12.75">
      <c r="A25" s="155"/>
      <c r="B25" s="155"/>
      <c r="C25" s="109">
        <v>90003</v>
      </c>
      <c r="D25" s="113" t="s">
        <v>74</v>
      </c>
      <c r="E25" s="155"/>
      <c r="F25" s="155"/>
      <c r="G25" s="155"/>
      <c r="H25" s="372">
        <f>H26</f>
        <v>5000</v>
      </c>
      <c r="I25" s="372"/>
    </row>
    <row r="26" spans="1:9" ht="12.75">
      <c r="A26" s="104"/>
      <c r="B26" s="104"/>
      <c r="C26" s="104"/>
      <c r="D26" s="128" t="s">
        <v>49</v>
      </c>
      <c r="E26" s="104"/>
      <c r="F26" s="104"/>
      <c r="G26" s="104"/>
      <c r="H26" s="371">
        <f>SUM(H27:I31)</f>
        <v>5000</v>
      </c>
      <c r="I26" s="371"/>
    </row>
    <row r="27" spans="1:9" ht="12.75">
      <c r="A27" s="104"/>
      <c r="B27" s="104"/>
      <c r="C27" s="104"/>
      <c r="D27" s="338" t="s">
        <v>471</v>
      </c>
      <c r="E27" s="80"/>
      <c r="F27" s="80"/>
      <c r="G27" s="80"/>
      <c r="H27" s="371">
        <v>1000</v>
      </c>
      <c r="I27" s="371"/>
    </row>
    <row r="28" spans="1:9" ht="12.75">
      <c r="A28" s="104"/>
      <c r="B28" s="104"/>
      <c r="C28" s="104"/>
      <c r="D28" s="338" t="s">
        <v>472</v>
      </c>
      <c r="E28" s="80"/>
      <c r="F28" s="80"/>
      <c r="G28" s="80"/>
      <c r="H28" s="371">
        <v>1000</v>
      </c>
      <c r="I28" s="371"/>
    </row>
    <row r="29" spans="1:9" ht="12.75">
      <c r="A29" s="104"/>
      <c r="B29" s="104"/>
      <c r="C29" s="104"/>
      <c r="D29" s="338" t="s">
        <v>473</v>
      </c>
      <c r="E29" s="80"/>
      <c r="F29" s="80"/>
      <c r="G29" s="80"/>
      <c r="H29" s="371">
        <v>1000</v>
      </c>
      <c r="I29" s="371"/>
    </row>
    <row r="30" spans="1:9" ht="12.75">
      <c r="A30" s="104"/>
      <c r="B30" s="104"/>
      <c r="C30" s="104"/>
      <c r="D30" s="338" t="s">
        <v>474</v>
      </c>
      <c r="E30" s="80"/>
      <c r="F30" s="80"/>
      <c r="G30" s="80"/>
      <c r="H30" s="371">
        <v>1000</v>
      </c>
      <c r="I30" s="371"/>
    </row>
    <row r="31" spans="1:9" ht="12.75">
      <c r="A31" s="104"/>
      <c r="B31" s="104"/>
      <c r="C31" s="104"/>
      <c r="D31" s="338" t="s">
        <v>475</v>
      </c>
      <c r="E31" s="80"/>
      <c r="F31" s="80"/>
      <c r="G31" s="80"/>
      <c r="H31" s="371">
        <v>1000</v>
      </c>
      <c r="I31" s="371"/>
    </row>
    <row r="32" spans="1:9" ht="12.75">
      <c r="A32" s="104"/>
      <c r="B32" s="104"/>
      <c r="C32" s="104"/>
      <c r="D32" s="128"/>
      <c r="E32" s="104"/>
      <c r="F32" s="104"/>
      <c r="G32" s="104"/>
      <c r="H32" s="350"/>
      <c r="I32" s="350"/>
    </row>
    <row r="33" spans="1:9" s="171" customFormat="1" ht="12.75">
      <c r="A33" s="155"/>
      <c r="B33" s="155"/>
      <c r="C33" s="155">
        <v>90095</v>
      </c>
      <c r="D33" s="206" t="s">
        <v>51</v>
      </c>
      <c r="E33" s="155"/>
      <c r="F33" s="155"/>
      <c r="G33" s="155"/>
      <c r="H33" s="372">
        <f>H34</f>
        <v>5300</v>
      </c>
      <c r="I33" s="373"/>
    </row>
    <row r="34" spans="1:9" ht="12.75">
      <c r="A34" s="104"/>
      <c r="B34" s="104"/>
      <c r="C34" s="104"/>
      <c r="D34" s="128" t="s">
        <v>49</v>
      </c>
      <c r="E34" s="104"/>
      <c r="F34" s="104"/>
      <c r="G34" s="104"/>
      <c r="H34" s="371">
        <f>SUM(H35:I40)</f>
        <v>5300</v>
      </c>
      <c r="I34" s="371"/>
    </row>
    <row r="35" spans="1:9" ht="12.75">
      <c r="A35" s="104"/>
      <c r="B35" s="104"/>
      <c r="C35" s="104"/>
      <c r="D35" s="338" t="s">
        <v>469</v>
      </c>
      <c r="E35" s="80"/>
      <c r="F35" s="80"/>
      <c r="G35" s="80"/>
      <c r="H35" s="371">
        <v>300</v>
      </c>
      <c r="I35" s="371"/>
    </row>
    <row r="36" spans="1:9" ht="12.75">
      <c r="A36" s="104"/>
      <c r="B36" s="104"/>
      <c r="C36" s="104"/>
      <c r="D36" s="338" t="s">
        <v>477</v>
      </c>
      <c r="E36" s="80"/>
      <c r="F36" s="80"/>
      <c r="G36" s="80"/>
      <c r="H36" s="371">
        <v>1000</v>
      </c>
      <c r="I36" s="371"/>
    </row>
    <row r="37" spans="1:9" ht="12.75">
      <c r="A37" s="104"/>
      <c r="B37" s="104"/>
      <c r="C37" s="104"/>
      <c r="D37" s="338" t="s">
        <v>478</v>
      </c>
      <c r="E37" s="80"/>
      <c r="F37" s="80"/>
      <c r="G37" s="80"/>
      <c r="H37" s="371">
        <v>1000</v>
      </c>
      <c r="I37" s="371"/>
    </row>
    <row r="38" spans="1:9" ht="12.75">
      <c r="A38" s="104"/>
      <c r="B38" s="104"/>
      <c r="C38" s="104"/>
      <c r="D38" s="338" t="s">
        <v>479</v>
      </c>
      <c r="E38" s="80"/>
      <c r="F38" s="80"/>
      <c r="G38" s="80"/>
      <c r="H38" s="371">
        <v>1000</v>
      </c>
      <c r="I38" s="371"/>
    </row>
    <row r="39" spans="1:9" ht="12.75">
      <c r="A39" s="104"/>
      <c r="B39" s="104"/>
      <c r="C39" s="104"/>
      <c r="D39" s="338" t="s">
        <v>480</v>
      </c>
      <c r="E39" s="80"/>
      <c r="F39" s="80"/>
      <c r="G39" s="80"/>
      <c r="H39" s="371">
        <v>1000</v>
      </c>
      <c r="I39" s="371"/>
    </row>
    <row r="40" spans="1:9" ht="12.75">
      <c r="A40" s="104"/>
      <c r="B40" s="104"/>
      <c r="C40" s="104"/>
      <c r="D40" s="338" t="s">
        <v>481</v>
      </c>
      <c r="E40" s="80"/>
      <c r="F40" s="80"/>
      <c r="G40" s="80"/>
      <c r="H40" s="371">
        <v>1000</v>
      </c>
      <c r="I40" s="371"/>
    </row>
    <row r="41" spans="1:9" ht="12.75">
      <c r="A41" s="104"/>
      <c r="B41" s="104"/>
      <c r="C41" s="104"/>
      <c r="D41" s="128"/>
      <c r="E41" s="104"/>
      <c r="F41" s="104"/>
      <c r="G41" s="104"/>
      <c r="H41" s="347"/>
      <c r="I41" s="347"/>
    </row>
    <row r="42" spans="1:9" s="174" customFormat="1" ht="25.5">
      <c r="A42" s="70" t="s">
        <v>6</v>
      </c>
      <c r="B42" s="70">
        <v>921</v>
      </c>
      <c r="C42" s="70"/>
      <c r="D42" s="148" t="s">
        <v>85</v>
      </c>
      <c r="E42" s="70"/>
      <c r="F42" s="70"/>
      <c r="G42" s="70"/>
      <c r="H42" s="369">
        <f>H44</f>
        <v>2700</v>
      </c>
      <c r="I42" s="370"/>
    </row>
    <row r="43" spans="1:9" ht="12.75">
      <c r="A43" s="104"/>
      <c r="B43" s="104"/>
      <c r="C43" s="104"/>
      <c r="D43" s="128"/>
      <c r="E43" s="104"/>
      <c r="F43" s="104"/>
      <c r="G43" s="104"/>
      <c r="H43" s="367"/>
      <c r="I43" s="368"/>
    </row>
    <row r="44" spans="1:9" s="172" customFormat="1" ht="25.5">
      <c r="A44" s="155"/>
      <c r="B44" s="155"/>
      <c r="C44" s="155">
        <v>92109</v>
      </c>
      <c r="D44" s="156" t="s">
        <v>136</v>
      </c>
      <c r="E44" s="155"/>
      <c r="F44" s="155"/>
      <c r="G44" s="155"/>
      <c r="H44" s="365">
        <f>H45</f>
        <v>2700</v>
      </c>
      <c r="I44" s="366"/>
    </row>
    <row r="45" spans="1:9" ht="12.75">
      <c r="A45" s="104"/>
      <c r="B45" s="104"/>
      <c r="C45" s="104"/>
      <c r="D45" s="128" t="s">
        <v>49</v>
      </c>
      <c r="E45" s="104"/>
      <c r="F45" s="104"/>
      <c r="G45" s="104"/>
      <c r="H45" s="363">
        <f>SUM(H46:I47)</f>
        <v>2700</v>
      </c>
      <c r="I45" s="364"/>
    </row>
    <row r="46" spans="1:9" ht="12.75">
      <c r="A46" s="104"/>
      <c r="B46" s="104"/>
      <c r="C46" s="104"/>
      <c r="D46" s="128" t="s">
        <v>469</v>
      </c>
      <c r="E46" s="104"/>
      <c r="F46" s="104"/>
      <c r="G46" s="104"/>
      <c r="H46" s="363">
        <v>1200</v>
      </c>
      <c r="I46" s="364"/>
    </row>
    <row r="47" spans="1:9" ht="12.75">
      <c r="A47" s="104"/>
      <c r="B47" s="104"/>
      <c r="C47" s="104"/>
      <c r="D47" s="338" t="s">
        <v>476</v>
      </c>
      <c r="E47" s="80"/>
      <c r="F47" s="80"/>
      <c r="G47" s="80"/>
      <c r="H47" s="371">
        <v>1500</v>
      </c>
      <c r="I47" s="371"/>
    </row>
    <row r="48" spans="1:9" ht="12.75">
      <c r="A48" s="104"/>
      <c r="B48" s="104"/>
      <c r="C48" s="104"/>
      <c r="D48" s="338"/>
      <c r="E48" s="80"/>
      <c r="F48" s="80"/>
      <c r="G48" s="80"/>
      <c r="H48" s="367"/>
      <c r="I48" s="368"/>
    </row>
    <row r="49" spans="1:9" s="10" customFormat="1" ht="25.5">
      <c r="A49" s="70"/>
      <c r="B49" s="70"/>
      <c r="C49" s="70"/>
      <c r="D49" s="342" t="s">
        <v>404</v>
      </c>
      <c r="E49" s="70"/>
      <c r="F49" s="70"/>
      <c r="G49" s="70"/>
      <c r="H49" s="348">
        <f>H23+H13+H42</f>
        <v>21042</v>
      </c>
      <c r="I49" s="349"/>
    </row>
    <row r="50" spans="4:9" ht="12.75">
      <c r="D50" s="205"/>
      <c r="H50" s="374"/>
      <c r="I50" s="374"/>
    </row>
    <row r="51" spans="4:9" ht="12.75">
      <c r="D51" s="205"/>
      <c r="H51" s="374"/>
      <c r="I51" s="374"/>
    </row>
    <row r="52" spans="4:9" ht="12.75">
      <c r="D52" s="205"/>
      <c r="H52" s="374"/>
      <c r="I52" s="374"/>
    </row>
    <row r="53" spans="4:9" ht="12.75">
      <c r="D53" s="205"/>
      <c r="H53" s="374"/>
      <c r="I53" s="374"/>
    </row>
    <row r="54" spans="8:9" ht="12.75">
      <c r="H54" s="374"/>
      <c r="I54" s="374"/>
    </row>
    <row r="55" spans="8:9" ht="12.75">
      <c r="H55" s="374"/>
      <c r="I55" s="374"/>
    </row>
    <row r="56" spans="8:9" ht="12.75">
      <c r="H56" s="374"/>
      <c r="I56" s="374"/>
    </row>
    <row r="57" spans="8:9" ht="12.75">
      <c r="H57" s="374"/>
      <c r="I57" s="374"/>
    </row>
    <row r="58" spans="8:9" ht="12.75">
      <c r="H58" s="374"/>
      <c r="I58" s="374"/>
    </row>
    <row r="59" spans="8:9" ht="12.75">
      <c r="H59" s="374"/>
      <c r="I59" s="374"/>
    </row>
    <row r="60" spans="8:9" ht="12.75">
      <c r="H60" s="374"/>
      <c r="I60" s="374"/>
    </row>
    <row r="61" spans="8:9" ht="12.75">
      <c r="H61" s="374"/>
      <c r="I61" s="374"/>
    </row>
    <row r="62" spans="8:9" ht="12.75">
      <c r="H62" s="374"/>
      <c r="I62" s="374"/>
    </row>
    <row r="63" spans="8:9" ht="12.75">
      <c r="H63" s="374"/>
      <c r="I63" s="374"/>
    </row>
    <row r="64" spans="8:9" ht="12.75">
      <c r="H64" s="374"/>
      <c r="I64" s="374"/>
    </row>
  </sheetData>
  <mergeCells count="45">
    <mergeCell ref="H47:I47"/>
    <mergeCell ref="H48:I48"/>
    <mergeCell ref="H36:I36"/>
    <mergeCell ref="H34:I34"/>
    <mergeCell ref="H35:I35"/>
    <mergeCell ref="D10:G10"/>
    <mergeCell ref="H17:I17"/>
    <mergeCell ref="H23:I23"/>
    <mergeCell ref="G3:I3"/>
    <mergeCell ref="H16:I16"/>
    <mergeCell ref="H19:I19"/>
    <mergeCell ref="H25:I25"/>
    <mergeCell ref="H12:I12"/>
    <mergeCell ref="H18:I18"/>
    <mergeCell ref="H24:I24"/>
    <mergeCell ref="H32:I32"/>
    <mergeCell ref="G1:I1"/>
    <mergeCell ref="A5:I5"/>
    <mergeCell ref="H27:I27"/>
    <mergeCell ref="H10:I10"/>
    <mergeCell ref="H11:I11"/>
    <mergeCell ref="H13:I13"/>
    <mergeCell ref="H15:I15"/>
    <mergeCell ref="H14:I14"/>
    <mergeCell ref="H26:I26"/>
    <mergeCell ref="H33:I33"/>
    <mergeCell ref="H50:I64"/>
    <mergeCell ref="H30:I30"/>
    <mergeCell ref="H29:I29"/>
    <mergeCell ref="H31:I31"/>
    <mergeCell ref="H37:I37"/>
    <mergeCell ref="H38:I38"/>
    <mergeCell ref="H41:I41"/>
    <mergeCell ref="H49:I49"/>
    <mergeCell ref="H39:I39"/>
    <mergeCell ref="A2:I2"/>
    <mergeCell ref="H20:I20"/>
    <mergeCell ref="H46:I46"/>
    <mergeCell ref="H45:I45"/>
    <mergeCell ref="H44:I44"/>
    <mergeCell ref="H43:I43"/>
    <mergeCell ref="H42:I42"/>
    <mergeCell ref="H21:I21"/>
    <mergeCell ref="H40:I40"/>
    <mergeCell ref="H28:I28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B1">
      <selection activeCell="K15" sqref="K15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5.625" style="0" customWidth="1"/>
    <col min="5" max="5" width="10.375" style="0" customWidth="1"/>
    <col min="8" max="8" width="10.25390625" style="0" customWidth="1"/>
    <col min="9" max="9" width="10.75390625" style="0" customWidth="1"/>
    <col min="11" max="11" width="11.125" style="0" customWidth="1"/>
    <col min="13" max="13" width="9.625" style="0" customWidth="1"/>
  </cols>
  <sheetData>
    <row r="1" spans="7:14" ht="12.75">
      <c r="G1" s="10"/>
      <c r="H1" s="10"/>
      <c r="I1" s="10"/>
      <c r="J1" s="10"/>
      <c r="K1" s="10"/>
      <c r="L1" s="10"/>
      <c r="M1" s="10" t="s">
        <v>152</v>
      </c>
      <c r="N1" s="10"/>
    </row>
    <row r="2" spans="7:14" ht="12.75">
      <c r="G2" s="360" t="s">
        <v>483</v>
      </c>
      <c r="H2" s="360"/>
      <c r="I2" s="360"/>
      <c r="J2" s="360"/>
      <c r="K2" s="360"/>
      <c r="L2" s="360"/>
      <c r="M2" s="360"/>
      <c r="N2" s="360"/>
    </row>
    <row r="6" spans="1:14" ht="15.75">
      <c r="A6" s="358" t="s">
        <v>452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8" spans="1:14" ht="12.75">
      <c r="A8" s="5"/>
      <c r="B8" s="18"/>
      <c r="C8" s="34"/>
      <c r="D8" s="18"/>
      <c r="E8" s="35"/>
      <c r="F8" s="18"/>
      <c r="G8" s="18"/>
      <c r="H8" s="18"/>
      <c r="I8" s="5"/>
      <c r="J8" s="18"/>
      <c r="K8" s="5"/>
      <c r="L8" s="34"/>
      <c r="M8" s="18"/>
      <c r="N8" s="35"/>
    </row>
    <row r="9" spans="1:14" ht="12.75">
      <c r="A9" s="1" t="s">
        <v>0</v>
      </c>
      <c r="B9" s="8" t="s">
        <v>164</v>
      </c>
      <c r="C9" s="9" t="s">
        <v>153</v>
      </c>
      <c r="D9" s="8"/>
      <c r="E9" s="6"/>
      <c r="F9" s="377" t="s">
        <v>154</v>
      </c>
      <c r="G9" s="378"/>
      <c r="H9" s="379"/>
      <c r="I9" s="1" t="s">
        <v>155</v>
      </c>
      <c r="J9" s="8" t="s">
        <v>158</v>
      </c>
      <c r="K9" s="1" t="s">
        <v>163</v>
      </c>
      <c r="L9" s="9" t="s">
        <v>166</v>
      </c>
      <c r="M9" s="8"/>
      <c r="N9" s="6"/>
    </row>
    <row r="10" spans="1:14" ht="12.75">
      <c r="A10" s="1"/>
      <c r="B10" s="8" t="s">
        <v>165</v>
      </c>
      <c r="C10" s="9"/>
      <c r="D10" s="8"/>
      <c r="E10" s="6"/>
      <c r="F10" s="8"/>
      <c r="G10" s="8"/>
      <c r="H10" s="8"/>
      <c r="I10" s="1" t="s">
        <v>156</v>
      </c>
      <c r="J10" s="8" t="s">
        <v>159</v>
      </c>
      <c r="K10" s="1" t="s">
        <v>446</v>
      </c>
      <c r="L10" s="36"/>
      <c r="M10" s="20"/>
      <c r="N10" s="37"/>
    </row>
    <row r="11" spans="1:14" ht="12.75">
      <c r="A11" s="1"/>
      <c r="B11" s="8" t="s">
        <v>161</v>
      </c>
      <c r="C11" s="9"/>
      <c r="D11" s="8"/>
      <c r="E11" s="6"/>
      <c r="F11" s="8"/>
      <c r="G11" s="8"/>
      <c r="H11" s="8"/>
      <c r="I11" s="1" t="s">
        <v>157</v>
      </c>
      <c r="J11" s="8" t="s">
        <v>160</v>
      </c>
      <c r="K11" s="1" t="s">
        <v>445</v>
      </c>
      <c r="L11" s="8"/>
      <c r="M11" s="5"/>
      <c r="N11" s="6"/>
    </row>
    <row r="12" spans="1:14" ht="12.75">
      <c r="A12" s="1"/>
      <c r="B12" s="8" t="s">
        <v>162</v>
      </c>
      <c r="C12" s="9"/>
      <c r="D12" s="8"/>
      <c r="E12" s="6"/>
      <c r="F12" s="8"/>
      <c r="G12" s="8"/>
      <c r="H12" s="8"/>
      <c r="I12" s="1"/>
      <c r="J12" s="8"/>
      <c r="K12" s="1"/>
      <c r="L12" s="8">
        <v>2005</v>
      </c>
      <c r="M12" s="1">
        <v>2006</v>
      </c>
      <c r="N12" s="6">
        <v>2007</v>
      </c>
    </row>
    <row r="13" spans="1:14" ht="12.75">
      <c r="A13" s="2"/>
      <c r="B13" s="20"/>
      <c r="C13" s="36"/>
      <c r="D13" s="20"/>
      <c r="E13" s="37"/>
      <c r="F13" s="20"/>
      <c r="G13" s="20"/>
      <c r="H13" s="20"/>
      <c r="I13" s="2"/>
      <c r="J13" s="20"/>
      <c r="K13" s="2"/>
      <c r="L13" s="20"/>
      <c r="M13" s="2"/>
      <c r="N13" s="37"/>
    </row>
    <row r="14" spans="1:14" ht="12.75">
      <c r="A14" s="203"/>
      <c r="B14" s="203"/>
      <c r="C14" s="244"/>
      <c r="D14" s="245"/>
      <c r="E14" s="246"/>
      <c r="F14" s="244"/>
      <c r="G14" s="245"/>
      <c r="H14" s="246"/>
      <c r="I14" s="203"/>
      <c r="J14" s="203"/>
      <c r="K14" s="203"/>
      <c r="L14" s="203"/>
      <c r="M14" s="203"/>
      <c r="N14" s="203"/>
    </row>
    <row r="15" spans="1:14" ht="105" customHeight="1">
      <c r="A15" s="129" t="s">
        <v>3</v>
      </c>
      <c r="B15" s="129" t="s">
        <v>400</v>
      </c>
      <c r="C15" s="356" t="s">
        <v>398</v>
      </c>
      <c r="D15" s="356"/>
      <c r="E15" s="356"/>
      <c r="F15" s="356" t="s">
        <v>399</v>
      </c>
      <c r="G15" s="356"/>
      <c r="H15" s="356"/>
      <c r="I15" s="129" t="s">
        <v>167</v>
      </c>
      <c r="J15" s="204">
        <f>SUM(K15:L15)</f>
        <v>1554307</v>
      </c>
      <c r="K15" s="243">
        <v>582267</v>
      </c>
      <c r="L15" s="204">
        <f>Wydatki!E248</f>
        <v>972040</v>
      </c>
      <c r="M15" s="204">
        <v>0</v>
      </c>
      <c r="N15" s="204">
        <v>0</v>
      </c>
    </row>
    <row r="16" spans="1:14" ht="121.5" customHeight="1">
      <c r="A16" s="129" t="s">
        <v>4</v>
      </c>
      <c r="B16" s="129" t="s">
        <v>400</v>
      </c>
      <c r="C16" s="356" t="s">
        <v>401</v>
      </c>
      <c r="D16" s="356"/>
      <c r="E16" s="356"/>
      <c r="F16" s="346" t="s">
        <v>447</v>
      </c>
      <c r="G16" s="375"/>
      <c r="H16" s="376"/>
      <c r="I16" s="129" t="s">
        <v>402</v>
      </c>
      <c r="J16" s="204">
        <f>SUM(K16:M16)</f>
        <v>2000000</v>
      </c>
      <c r="K16" s="243">
        <v>0</v>
      </c>
      <c r="L16" s="204">
        <v>480000</v>
      </c>
      <c r="M16" s="204">
        <v>1520000</v>
      </c>
      <c r="N16" s="204">
        <v>0</v>
      </c>
    </row>
    <row r="17" spans="1:14" ht="12.75">
      <c r="A17" s="197"/>
      <c r="B17" s="198"/>
      <c r="C17" s="343"/>
      <c r="D17" s="344"/>
      <c r="E17" s="345"/>
      <c r="F17" s="343"/>
      <c r="G17" s="344"/>
      <c r="H17" s="345"/>
      <c r="I17" s="197"/>
      <c r="J17" s="198"/>
      <c r="K17" s="197"/>
      <c r="L17" s="198"/>
      <c r="M17" s="197"/>
      <c r="N17" s="199"/>
    </row>
    <row r="18" spans="1:14" ht="12.75">
      <c r="A18" s="197"/>
      <c r="B18" s="198"/>
      <c r="C18" s="343"/>
      <c r="D18" s="344"/>
      <c r="E18" s="345"/>
      <c r="F18" s="343"/>
      <c r="G18" s="344"/>
      <c r="H18" s="345"/>
      <c r="I18" s="197"/>
      <c r="J18" s="198"/>
      <c r="K18" s="197"/>
      <c r="L18" s="198"/>
      <c r="M18" s="197"/>
      <c r="N18" s="199"/>
    </row>
    <row r="19" spans="1:14" ht="12.75">
      <c r="A19" s="197"/>
      <c r="B19" s="198"/>
      <c r="C19" s="343"/>
      <c r="D19" s="344"/>
      <c r="E19" s="345"/>
      <c r="F19" s="343"/>
      <c r="G19" s="344"/>
      <c r="H19" s="345"/>
      <c r="I19" s="197"/>
      <c r="J19" s="198"/>
      <c r="K19" s="197"/>
      <c r="L19" s="198"/>
      <c r="M19" s="197"/>
      <c r="N19" s="199"/>
    </row>
    <row r="20" spans="1:14" ht="12.75">
      <c r="A20" s="197"/>
      <c r="B20" s="198"/>
      <c r="C20" s="343"/>
      <c r="D20" s="344"/>
      <c r="E20" s="345"/>
      <c r="F20" s="380"/>
      <c r="G20" s="381"/>
      <c r="H20" s="382"/>
      <c r="I20" s="197"/>
      <c r="J20" s="198"/>
      <c r="K20" s="197"/>
      <c r="L20" s="198"/>
      <c r="M20" s="197"/>
      <c r="N20" s="199"/>
    </row>
    <row r="21" spans="1:14" ht="12.75">
      <c r="A21" s="197"/>
      <c r="B21" s="198"/>
      <c r="C21" s="343"/>
      <c r="D21" s="344"/>
      <c r="E21" s="345"/>
      <c r="F21" s="343"/>
      <c r="G21" s="344"/>
      <c r="H21" s="345"/>
      <c r="I21" s="197"/>
      <c r="J21" s="198"/>
      <c r="K21" s="197"/>
      <c r="L21" s="198"/>
      <c r="M21" s="197"/>
      <c r="N21" s="199"/>
    </row>
    <row r="22" spans="1:14" ht="12.75">
      <c r="A22" s="197"/>
      <c r="B22" s="198"/>
      <c r="C22" s="343"/>
      <c r="D22" s="344"/>
      <c r="E22" s="345"/>
      <c r="F22" s="343"/>
      <c r="G22" s="344"/>
      <c r="H22" s="345"/>
      <c r="I22" s="197"/>
      <c r="J22" s="198"/>
      <c r="K22" s="197"/>
      <c r="L22" s="198"/>
      <c r="M22" s="197"/>
      <c r="N22" s="199"/>
    </row>
    <row r="23" spans="1:14" ht="12.75">
      <c r="A23" s="200"/>
      <c r="B23" s="201"/>
      <c r="C23" s="343"/>
      <c r="D23" s="344"/>
      <c r="E23" s="345"/>
      <c r="F23" s="343"/>
      <c r="G23" s="344"/>
      <c r="H23" s="345"/>
      <c r="I23" s="200"/>
      <c r="J23" s="201"/>
      <c r="K23" s="200"/>
      <c r="L23" s="201"/>
      <c r="M23" s="200"/>
      <c r="N23" s="202"/>
    </row>
    <row r="24" spans="3:8" ht="12.75">
      <c r="C24" s="343"/>
      <c r="D24" s="344"/>
      <c r="E24" s="345"/>
      <c r="F24" s="343"/>
      <c r="G24" s="344"/>
      <c r="H24" s="345"/>
    </row>
    <row r="25" spans="3:8" ht="12.75">
      <c r="C25" s="343"/>
      <c r="D25" s="344"/>
      <c r="E25" s="345"/>
      <c r="F25" s="343"/>
      <c r="G25" s="344"/>
      <c r="H25" s="345"/>
    </row>
    <row r="26" spans="3:8" ht="12.75">
      <c r="C26" s="343"/>
      <c r="D26" s="344"/>
      <c r="E26" s="345"/>
      <c r="F26" s="343"/>
      <c r="G26" s="344"/>
      <c r="H26" s="345"/>
    </row>
    <row r="27" spans="3:8" ht="12.75">
      <c r="C27" s="343"/>
      <c r="D27" s="344"/>
      <c r="E27" s="345"/>
      <c r="F27" s="343"/>
      <c r="G27" s="344"/>
      <c r="H27" s="345"/>
    </row>
    <row r="28" spans="3:8" ht="12.75">
      <c r="C28" s="343"/>
      <c r="D28" s="344"/>
      <c r="E28" s="345"/>
      <c r="F28" s="343"/>
      <c r="G28" s="344"/>
      <c r="H28" s="345"/>
    </row>
    <row r="29" spans="3:8" ht="12.75">
      <c r="C29" s="343"/>
      <c r="D29" s="344"/>
      <c r="E29" s="345"/>
      <c r="F29" s="343"/>
      <c r="G29" s="344"/>
      <c r="H29" s="345"/>
    </row>
    <row r="30" spans="3:8" ht="12.75">
      <c r="C30" s="343"/>
      <c r="D30" s="344"/>
      <c r="E30" s="345"/>
      <c r="F30" s="343"/>
      <c r="G30" s="344"/>
      <c r="H30" s="345"/>
    </row>
    <row r="31" spans="3:12" ht="12.75">
      <c r="C31" s="343"/>
      <c r="D31" s="344"/>
      <c r="E31" s="345"/>
      <c r="F31" s="343"/>
      <c r="G31" s="344"/>
      <c r="H31" s="345"/>
      <c r="L31" s="16"/>
    </row>
    <row r="32" spans="6:8" ht="12.75">
      <c r="F32" s="343"/>
      <c r="G32" s="344"/>
      <c r="H32" s="345"/>
    </row>
    <row r="41" ht="12.75">
      <c r="L41" s="16"/>
    </row>
  </sheetData>
  <mergeCells count="38">
    <mergeCell ref="F25:H25"/>
    <mergeCell ref="F26:H26"/>
    <mergeCell ref="F27:H27"/>
    <mergeCell ref="F32:H32"/>
    <mergeCell ref="F28:H28"/>
    <mergeCell ref="F29:H29"/>
    <mergeCell ref="F30:H30"/>
    <mergeCell ref="F31:H31"/>
    <mergeCell ref="C31:E31"/>
    <mergeCell ref="F17:H17"/>
    <mergeCell ref="F18:H18"/>
    <mergeCell ref="F19:H19"/>
    <mergeCell ref="F20:H20"/>
    <mergeCell ref="F21:H21"/>
    <mergeCell ref="F22:H22"/>
    <mergeCell ref="F23:H23"/>
    <mergeCell ref="C27:E27"/>
    <mergeCell ref="F24:H24"/>
    <mergeCell ref="C28:E28"/>
    <mergeCell ref="C29:E29"/>
    <mergeCell ref="C30:E30"/>
    <mergeCell ref="C23:E23"/>
    <mergeCell ref="C24:E24"/>
    <mergeCell ref="C25:E25"/>
    <mergeCell ref="C26:E26"/>
    <mergeCell ref="C19:E19"/>
    <mergeCell ref="C20:E20"/>
    <mergeCell ref="C21:E21"/>
    <mergeCell ref="C22:E22"/>
    <mergeCell ref="G2:N2"/>
    <mergeCell ref="C16:E16"/>
    <mergeCell ref="C17:E17"/>
    <mergeCell ref="C18:E18"/>
    <mergeCell ref="A6:N6"/>
    <mergeCell ref="C15:E15"/>
    <mergeCell ref="F15:H15"/>
    <mergeCell ref="F16:H16"/>
    <mergeCell ref="F9:H9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18"/>
  <sheetViews>
    <sheetView workbookViewId="0" topLeftCell="A357">
      <selection activeCell="E360" sqref="E360"/>
    </sheetView>
  </sheetViews>
  <sheetFormatPr defaultColWidth="9.00390625" defaultRowHeight="12.75"/>
  <cols>
    <col min="1" max="1" width="4.125" style="0" bestFit="1" customWidth="1"/>
    <col min="2" max="2" width="5.125" style="0" bestFit="1" customWidth="1"/>
    <col min="3" max="3" width="8.125" style="0" bestFit="1" customWidth="1"/>
    <col min="4" max="4" width="42.625" style="0" bestFit="1" customWidth="1"/>
    <col min="5" max="5" width="10.125" style="0" bestFit="1" customWidth="1"/>
    <col min="6" max="6" width="13.75390625" style="0" customWidth="1"/>
    <col min="7" max="7" width="13.00390625" style="0" customWidth="1"/>
    <col min="8" max="8" width="11.00390625" style="0" customWidth="1"/>
    <col min="9" max="9" width="11.75390625" style="0" bestFit="1" customWidth="1"/>
  </cols>
  <sheetData>
    <row r="1" spans="1:9" ht="12.75">
      <c r="A1" s="41"/>
      <c r="B1" s="41"/>
      <c r="C1" s="41"/>
      <c r="D1" s="41"/>
      <c r="E1" s="46"/>
      <c r="F1" s="8"/>
      <c r="G1" s="8"/>
      <c r="H1" s="8"/>
      <c r="I1" s="8"/>
    </row>
    <row r="2" spans="1:9" ht="12.75">
      <c r="A2" s="41"/>
      <c r="B2" s="41"/>
      <c r="C2" s="41"/>
      <c r="D2" s="41"/>
      <c r="E2" s="46"/>
      <c r="F2" s="8"/>
      <c r="G2" s="8"/>
      <c r="H2" s="8"/>
      <c r="I2" s="8"/>
    </row>
    <row r="3" spans="1:9" ht="12.75">
      <c r="A3" s="357" t="s">
        <v>488</v>
      </c>
      <c r="B3" s="357"/>
      <c r="C3" s="357"/>
      <c r="D3" s="357"/>
      <c r="E3" s="357"/>
      <c r="F3" s="102"/>
      <c r="G3" s="8"/>
      <c r="H3" s="8"/>
      <c r="I3" s="8"/>
    </row>
    <row r="4" spans="1:9" ht="12.75">
      <c r="A4" s="357" t="s">
        <v>141</v>
      </c>
      <c r="B4" s="357"/>
      <c r="C4" s="357"/>
      <c r="D4" s="357"/>
      <c r="E4" s="357"/>
      <c r="F4" s="8"/>
      <c r="G4" s="8"/>
      <c r="H4" s="8"/>
      <c r="I4" s="8"/>
    </row>
    <row r="5" spans="1:9" ht="24.75" customHeight="1">
      <c r="A5" s="41"/>
      <c r="B5" s="41"/>
      <c r="C5" s="41"/>
      <c r="D5" s="41"/>
      <c r="E5" s="41"/>
      <c r="F5" s="247"/>
      <c r="G5" s="248"/>
      <c r="H5" s="8"/>
      <c r="I5" s="8"/>
    </row>
    <row r="6" spans="1:9" ht="12.75">
      <c r="A6" s="107" t="s">
        <v>43</v>
      </c>
      <c r="B6" s="107" t="s">
        <v>1</v>
      </c>
      <c r="C6" s="107" t="s">
        <v>47</v>
      </c>
      <c r="D6" s="47" t="s">
        <v>48</v>
      </c>
      <c r="E6" s="162" t="s">
        <v>372</v>
      </c>
      <c r="F6" s="383"/>
      <c r="G6" s="383"/>
      <c r="H6" s="255"/>
      <c r="I6" s="255"/>
    </row>
    <row r="7" spans="1:9" ht="12.75">
      <c r="A7" s="107"/>
      <c r="B7" s="107"/>
      <c r="C7" s="107"/>
      <c r="D7" s="47"/>
      <c r="E7" s="47"/>
      <c r="F7" s="383"/>
      <c r="G7" s="383"/>
      <c r="H7" s="256"/>
      <c r="I7" s="256"/>
    </row>
    <row r="8" spans="1:9" ht="12.75">
      <c r="A8" s="107">
        <v>1</v>
      </c>
      <c r="B8" s="107">
        <v>2</v>
      </c>
      <c r="C8" s="107">
        <v>3</v>
      </c>
      <c r="D8" s="47">
        <v>4</v>
      </c>
      <c r="E8" s="47">
        <v>5</v>
      </c>
      <c r="F8" s="257"/>
      <c r="G8" s="257"/>
      <c r="H8" s="257"/>
      <c r="I8" s="257"/>
    </row>
    <row r="9" spans="1:9" ht="12.75">
      <c r="A9" s="107"/>
      <c r="B9" s="107"/>
      <c r="C9" s="107"/>
      <c r="D9" s="104"/>
      <c r="E9" s="101"/>
      <c r="F9" s="258"/>
      <c r="G9" s="258"/>
      <c r="H9" s="259"/>
      <c r="I9" s="259"/>
    </row>
    <row r="10" spans="1:9" ht="12.75">
      <c r="A10" s="111" t="s">
        <v>3</v>
      </c>
      <c r="B10" s="111" t="s">
        <v>220</v>
      </c>
      <c r="C10" s="111"/>
      <c r="D10" s="148" t="s">
        <v>45</v>
      </c>
      <c r="E10" s="85">
        <f>SUM(E12,E16,E23,E27)</f>
        <v>591720</v>
      </c>
      <c r="F10" s="260"/>
      <c r="G10" s="260"/>
      <c r="H10" s="261"/>
      <c r="I10" s="262"/>
    </row>
    <row r="11" spans="1:9" ht="12.75">
      <c r="A11" s="108"/>
      <c r="B11" s="108"/>
      <c r="C11" s="108"/>
      <c r="D11" s="106"/>
      <c r="E11" s="88"/>
      <c r="F11" s="258"/>
      <c r="G11" s="258"/>
      <c r="H11" s="261"/>
      <c r="I11" s="262"/>
    </row>
    <row r="12" spans="1:9" ht="12.75">
      <c r="A12" s="109"/>
      <c r="B12" s="109"/>
      <c r="C12" s="109" t="s">
        <v>219</v>
      </c>
      <c r="D12" s="113" t="s">
        <v>174</v>
      </c>
      <c r="E12" s="158">
        <f>E13</f>
        <v>25000</v>
      </c>
      <c r="F12" s="258"/>
      <c r="G12" s="258"/>
      <c r="H12" s="261"/>
      <c r="I12" s="262"/>
    </row>
    <row r="13" spans="1:9" ht="12.75">
      <c r="A13" s="110"/>
      <c r="B13" s="110"/>
      <c r="C13" s="110"/>
      <c r="D13" s="114" t="s">
        <v>144</v>
      </c>
      <c r="E13" s="101">
        <f>E14</f>
        <v>25000</v>
      </c>
      <c r="F13" s="258"/>
      <c r="G13" s="258"/>
      <c r="H13" s="261"/>
      <c r="I13" s="262"/>
    </row>
    <row r="14" spans="1:9" ht="38.25">
      <c r="A14" s="110"/>
      <c r="B14" s="110"/>
      <c r="C14" s="110"/>
      <c r="D14" s="114" t="s">
        <v>381</v>
      </c>
      <c r="E14" s="101">
        <v>25000</v>
      </c>
      <c r="F14" s="258"/>
      <c r="G14" s="258"/>
      <c r="H14" s="261"/>
      <c r="I14" s="262"/>
    </row>
    <row r="15" spans="1:9" ht="12.75">
      <c r="A15" s="110"/>
      <c r="B15" s="110"/>
      <c r="C15" s="110"/>
      <c r="D15" s="114"/>
      <c r="E15" s="101"/>
      <c r="F15" s="258"/>
      <c r="G15" s="258"/>
      <c r="H15" s="261"/>
      <c r="I15" s="262"/>
    </row>
    <row r="16" spans="1:9" ht="12.75">
      <c r="A16" s="109"/>
      <c r="B16" s="109"/>
      <c r="C16" s="109" t="s">
        <v>222</v>
      </c>
      <c r="D16" s="113" t="s">
        <v>221</v>
      </c>
      <c r="E16" s="149">
        <f>SUM(E17)</f>
        <v>539720</v>
      </c>
      <c r="F16" s="263"/>
      <c r="G16" s="263"/>
      <c r="H16" s="261"/>
      <c r="I16" s="262"/>
    </row>
    <row r="17" spans="1:9" ht="12.75">
      <c r="A17" s="110"/>
      <c r="B17" s="110"/>
      <c r="C17" s="110"/>
      <c r="D17" s="114" t="s">
        <v>77</v>
      </c>
      <c r="E17" s="241">
        <f>SUM(E18:E21)</f>
        <v>539720</v>
      </c>
      <c r="F17" s="258"/>
      <c r="G17" s="258"/>
      <c r="H17" s="261"/>
      <c r="I17" s="262"/>
    </row>
    <row r="18" spans="1:9" ht="25.5">
      <c r="A18" s="110"/>
      <c r="B18" s="110"/>
      <c r="C18" s="110"/>
      <c r="D18" s="114" t="s">
        <v>454</v>
      </c>
      <c r="E18" s="101">
        <v>378470</v>
      </c>
      <c r="F18" s="258"/>
      <c r="G18" s="258"/>
      <c r="H18" s="261"/>
      <c r="I18" s="262"/>
    </row>
    <row r="19" spans="1:9" ht="51">
      <c r="A19" s="110"/>
      <c r="B19" s="110"/>
      <c r="C19" s="110"/>
      <c r="D19" s="114" t="s">
        <v>382</v>
      </c>
      <c r="E19" s="101">
        <v>78750</v>
      </c>
      <c r="F19" s="264"/>
      <c r="G19" s="264"/>
      <c r="H19" s="261"/>
      <c r="I19" s="262"/>
    </row>
    <row r="20" spans="1:9" ht="25.5">
      <c r="A20" s="110"/>
      <c r="B20" s="110"/>
      <c r="C20" s="110"/>
      <c r="D20" s="114" t="s">
        <v>383</v>
      </c>
      <c r="E20" s="101">
        <v>45000</v>
      </c>
      <c r="F20" s="258"/>
      <c r="G20" s="258"/>
      <c r="H20" s="261"/>
      <c r="I20" s="262"/>
    </row>
    <row r="21" spans="1:9" ht="25.5">
      <c r="A21" s="110"/>
      <c r="B21" s="110"/>
      <c r="C21" s="110"/>
      <c r="D21" s="114" t="s">
        <v>384</v>
      </c>
      <c r="E21" s="101">
        <v>37500</v>
      </c>
      <c r="F21" s="258"/>
      <c r="G21" s="258"/>
      <c r="H21" s="261"/>
      <c r="I21" s="262"/>
    </row>
    <row r="22" spans="1:9" ht="12.75">
      <c r="A22" s="110"/>
      <c r="B22" s="110"/>
      <c r="C22" s="110"/>
      <c r="D22" s="114"/>
      <c r="E22" s="101"/>
      <c r="F22" s="263"/>
      <c r="G22" s="263"/>
      <c r="H22" s="261"/>
      <c r="I22" s="262"/>
    </row>
    <row r="23" spans="1:9" ht="12.75">
      <c r="A23" s="109"/>
      <c r="B23" s="109"/>
      <c r="C23" s="109" t="s">
        <v>223</v>
      </c>
      <c r="D23" s="113" t="s">
        <v>50</v>
      </c>
      <c r="E23" s="158">
        <f>SUM(E24)</f>
        <v>2000</v>
      </c>
      <c r="F23" s="258"/>
      <c r="G23" s="258"/>
      <c r="H23" s="261"/>
      <c r="I23" s="262"/>
    </row>
    <row r="24" spans="1:9" ht="12.75">
      <c r="A24" s="110"/>
      <c r="B24" s="110"/>
      <c r="C24" s="110"/>
      <c r="D24" s="114" t="s">
        <v>53</v>
      </c>
      <c r="E24" s="101">
        <f>SUM(E25)</f>
        <v>2000</v>
      </c>
      <c r="F24" s="258"/>
      <c r="G24" s="258"/>
      <c r="H24" s="261"/>
      <c r="I24" s="262"/>
    </row>
    <row r="25" spans="1:9" ht="38.25">
      <c r="A25" s="110"/>
      <c r="B25" s="110"/>
      <c r="C25" s="110"/>
      <c r="D25" s="114" t="s">
        <v>227</v>
      </c>
      <c r="E25" s="101">
        <v>2000</v>
      </c>
      <c r="F25" s="258"/>
      <c r="G25" s="258"/>
      <c r="H25" s="261"/>
      <c r="I25" s="262"/>
    </row>
    <row r="26" spans="1:9" ht="12.75">
      <c r="A26" s="110"/>
      <c r="B26" s="110"/>
      <c r="C26" s="110"/>
      <c r="D26" s="114"/>
      <c r="E26" s="101"/>
      <c r="F26" s="263"/>
      <c r="G26" s="263"/>
      <c r="H26" s="261"/>
      <c r="I26" s="262"/>
    </row>
    <row r="27" spans="1:9" ht="12.75">
      <c r="A27" s="109"/>
      <c r="B27" s="109"/>
      <c r="C27" s="109" t="s">
        <v>224</v>
      </c>
      <c r="D27" s="113" t="s">
        <v>51</v>
      </c>
      <c r="E27" s="158">
        <f>E28</f>
        <v>25000</v>
      </c>
      <c r="F27" s="263"/>
      <c r="G27" s="263"/>
      <c r="H27" s="261"/>
      <c r="I27" s="262"/>
    </row>
    <row r="28" spans="1:9" ht="12.75">
      <c r="A28" s="110"/>
      <c r="B28" s="110"/>
      <c r="C28" s="110"/>
      <c r="D28" s="114" t="s">
        <v>53</v>
      </c>
      <c r="E28" s="101">
        <f>E29</f>
        <v>25000</v>
      </c>
      <c r="F28" s="263"/>
      <c r="G28" s="263"/>
      <c r="H28" s="261"/>
      <c r="I28" s="262"/>
    </row>
    <row r="29" spans="1:9" ht="25.5">
      <c r="A29" s="110"/>
      <c r="B29" s="110"/>
      <c r="C29" s="110"/>
      <c r="D29" s="114" t="s">
        <v>225</v>
      </c>
      <c r="E29" s="101">
        <v>25000</v>
      </c>
      <c r="F29" s="258"/>
      <c r="G29" s="258"/>
      <c r="H29" s="261"/>
      <c r="I29" s="262"/>
    </row>
    <row r="30" spans="1:9" ht="12.75">
      <c r="A30" s="110"/>
      <c r="B30" s="110"/>
      <c r="C30" s="110"/>
      <c r="D30" s="114"/>
      <c r="E30" s="101"/>
      <c r="F30" s="258"/>
      <c r="G30" s="258"/>
      <c r="H30" s="261"/>
      <c r="I30" s="262"/>
    </row>
    <row r="31" spans="1:9" ht="12.75">
      <c r="A31" s="111" t="s">
        <v>4</v>
      </c>
      <c r="B31" s="111" t="s">
        <v>228</v>
      </c>
      <c r="C31" s="111"/>
      <c r="D31" s="116" t="s">
        <v>5</v>
      </c>
      <c r="E31" s="295">
        <f>SUM(E33)</f>
        <v>3000</v>
      </c>
      <c r="F31" s="265"/>
      <c r="G31" s="265"/>
      <c r="H31" s="261"/>
      <c r="I31" s="262"/>
    </row>
    <row r="32" spans="1:9" ht="12.75">
      <c r="A32" s="110"/>
      <c r="B32" s="110"/>
      <c r="C32" s="110"/>
      <c r="D32" s="114"/>
      <c r="E32" s="101"/>
      <c r="F32" s="258"/>
      <c r="G32" s="258"/>
      <c r="H32" s="261"/>
      <c r="I32" s="262"/>
    </row>
    <row r="33" spans="1:9" ht="12.75">
      <c r="A33" s="109"/>
      <c r="B33" s="109"/>
      <c r="C33" s="109" t="s">
        <v>226</v>
      </c>
      <c r="D33" s="113" t="s">
        <v>52</v>
      </c>
      <c r="E33" s="158">
        <f>SUM(E34)</f>
        <v>3000</v>
      </c>
      <c r="F33" s="258"/>
      <c r="G33" s="258"/>
      <c r="H33" s="261"/>
      <c r="I33" s="262"/>
    </row>
    <row r="34" spans="1:9" ht="12.75">
      <c r="A34" s="110"/>
      <c r="B34" s="110"/>
      <c r="C34" s="110"/>
      <c r="D34" s="114" t="s">
        <v>53</v>
      </c>
      <c r="E34" s="101">
        <f>SUM(E35:E35)</f>
        <v>3000</v>
      </c>
      <c r="F34" s="258"/>
      <c r="G34" s="258"/>
      <c r="H34" s="261"/>
      <c r="I34" s="262"/>
    </row>
    <row r="35" spans="1:9" ht="12.75">
      <c r="A35" s="110"/>
      <c r="B35" s="110"/>
      <c r="C35" s="110"/>
      <c r="D35" s="114" t="s">
        <v>457</v>
      </c>
      <c r="E35" s="101">
        <v>3000</v>
      </c>
      <c r="F35" s="258"/>
      <c r="G35" s="258"/>
      <c r="H35" s="261"/>
      <c r="I35" s="262"/>
    </row>
    <row r="36" spans="1:9" ht="12.75">
      <c r="A36" s="110"/>
      <c r="B36" s="110"/>
      <c r="C36" s="110"/>
      <c r="D36" s="114"/>
      <c r="E36" s="101"/>
      <c r="F36" s="263"/>
      <c r="G36" s="258"/>
      <c r="H36" s="261"/>
      <c r="I36" s="262"/>
    </row>
    <row r="37" spans="1:9" ht="12.75">
      <c r="A37" s="111" t="s">
        <v>6</v>
      </c>
      <c r="B37" s="111">
        <v>600</v>
      </c>
      <c r="C37" s="111"/>
      <c r="D37" s="116" t="s">
        <v>54</v>
      </c>
      <c r="E37" s="85">
        <f>SUM(E49,E59,E39,E44)</f>
        <v>665800</v>
      </c>
      <c r="F37" s="266"/>
      <c r="G37" s="266"/>
      <c r="H37" s="261"/>
      <c r="I37" s="262"/>
    </row>
    <row r="38" spans="1:9" ht="12.75">
      <c r="A38" s="111"/>
      <c r="B38" s="111"/>
      <c r="C38" s="111"/>
      <c r="D38" s="116"/>
      <c r="E38" s="85"/>
      <c r="F38" s="260"/>
      <c r="G38" s="260"/>
      <c r="H38" s="261"/>
      <c r="I38" s="262"/>
    </row>
    <row r="39" spans="1:9" s="185" customFormat="1" ht="12.75">
      <c r="A39" s="109"/>
      <c r="B39" s="109"/>
      <c r="C39" s="109" t="s">
        <v>336</v>
      </c>
      <c r="D39" s="113" t="s">
        <v>337</v>
      </c>
      <c r="E39" s="158">
        <f>E40</f>
        <v>61800</v>
      </c>
      <c r="F39" s="267"/>
      <c r="G39" s="267"/>
      <c r="H39" s="261"/>
      <c r="I39" s="262"/>
    </row>
    <row r="40" spans="1:9" ht="12.75">
      <c r="A40" s="111"/>
      <c r="B40" s="111"/>
      <c r="C40" s="111"/>
      <c r="D40" s="116" t="s">
        <v>338</v>
      </c>
      <c r="E40" s="88">
        <f>SUM(E41:E42)</f>
        <v>61800</v>
      </c>
      <c r="F40" s="268"/>
      <c r="G40" s="268"/>
      <c r="H40" s="261"/>
      <c r="I40" s="262"/>
    </row>
    <row r="41" spans="1:9" ht="25.5">
      <c r="A41" s="111"/>
      <c r="B41" s="111"/>
      <c r="C41" s="111"/>
      <c r="D41" s="114" t="s">
        <v>269</v>
      </c>
      <c r="E41" s="101">
        <v>60000</v>
      </c>
      <c r="F41" s="258"/>
      <c r="G41" s="258"/>
      <c r="H41" s="261"/>
      <c r="I41" s="262"/>
    </row>
    <row r="42" spans="1:9" ht="25.5">
      <c r="A42" s="111"/>
      <c r="B42" s="111"/>
      <c r="C42" s="111"/>
      <c r="D42" s="114" t="s">
        <v>207</v>
      </c>
      <c r="E42" s="101">
        <v>1800</v>
      </c>
      <c r="F42" s="258"/>
      <c r="G42" s="258"/>
      <c r="H42" s="261"/>
      <c r="I42" s="262"/>
    </row>
    <row r="43" spans="1:9" ht="12.75">
      <c r="A43" s="110"/>
      <c r="B43" s="110"/>
      <c r="C43" s="110"/>
      <c r="D43" s="114"/>
      <c r="E43" s="101"/>
      <c r="F43" s="258"/>
      <c r="G43" s="258"/>
      <c r="H43" s="261"/>
      <c r="I43" s="262"/>
    </row>
    <row r="44" spans="1:9" s="185" customFormat="1" ht="12.75">
      <c r="A44" s="183"/>
      <c r="B44" s="183"/>
      <c r="C44" s="183" t="s">
        <v>343</v>
      </c>
      <c r="D44" s="184" t="s">
        <v>344</v>
      </c>
      <c r="E44" s="191">
        <f>E45</f>
        <v>160000</v>
      </c>
      <c r="F44" s="269"/>
      <c r="G44" s="269"/>
      <c r="H44" s="270"/>
      <c r="I44" s="271"/>
    </row>
    <row r="45" spans="1:9" ht="12.75">
      <c r="A45" s="110"/>
      <c r="B45" s="110"/>
      <c r="C45" s="110"/>
      <c r="D45" s="114" t="s">
        <v>168</v>
      </c>
      <c r="E45" s="101">
        <f>SUM(E46:E47)</f>
        <v>160000</v>
      </c>
      <c r="F45" s="258"/>
      <c r="G45" s="258"/>
      <c r="H45" s="261"/>
      <c r="I45" s="262"/>
    </row>
    <row r="46" spans="1:9" ht="51">
      <c r="A46" s="110"/>
      <c r="B46" s="110"/>
      <c r="C46" s="110"/>
      <c r="D46" s="114" t="s">
        <v>441</v>
      </c>
      <c r="E46" s="101">
        <v>60000</v>
      </c>
      <c r="F46" s="258"/>
      <c r="G46" s="258"/>
      <c r="H46" s="261"/>
      <c r="I46" s="262"/>
    </row>
    <row r="47" spans="1:9" ht="51">
      <c r="A47" s="110"/>
      <c r="B47" s="110"/>
      <c r="C47" s="110"/>
      <c r="D47" s="114" t="s">
        <v>345</v>
      </c>
      <c r="E47" s="101">
        <v>100000</v>
      </c>
      <c r="F47" s="258"/>
      <c r="G47" s="258"/>
      <c r="H47" s="261"/>
      <c r="I47" s="262"/>
    </row>
    <row r="48" spans="1:9" ht="12.75">
      <c r="A48" s="110"/>
      <c r="B48" s="110"/>
      <c r="C48" s="110"/>
      <c r="D48" s="114"/>
      <c r="E48" s="101"/>
      <c r="F48" s="258"/>
      <c r="G48" s="258"/>
      <c r="H48" s="261"/>
      <c r="I48" s="262"/>
    </row>
    <row r="49" spans="1:9" ht="12.75">
      <c r="A49" s="109"/>
      <c r="B49" s="109"/>
      <c r="C49" s="109">
        <v>60016</v>
      </c>
      <c r="D49" s="113" t="s">
        <v>55</v>
      </c>
      <c r="E49" s="158">
        <f>E50+E53</f>
        <v>390000</v>
      </c>
      <c r="F49" s="258"/>
      <c r="G49" s="258"/>
      <c r="H49" s="261"/>
      <c r="I49" s="262"/>
    </row>
    <row r="50" spans="1:9" ht="12.75">
      <c r="A50" s="110"/>
      <c r="B50" s="110"/>
      <c r="C50" s="110"/>
      <c r="D50" s="114" t="s">
        <v>53</v>
      </c>
      <c r="E50" s="101">
        <f>E51</f>
        <v>205000</v>
      </c>
      <c r="F50" s="258"/>
      <c r="G50" s="258"/>
      <c r="H50" s="261"/>
      <c r="I50" s="262"/>
    </row>
    <row r="51" spans="1:9" ht="12.75">
      <c r="A51" s="110"/>
      <c r="B51" s="110"/>
      <c r="C51" s="110"/>
      <c r="D51" s="114" t="s">
        <v>229</v>
      </c>
      <c r="E51" s="101">
        <v>205000</v>
      </c>
      <c r="F51" s="258"/>
      <c r="G51" s="258"/>
      <c r="H51" s="261"/>
      <c r="I51" s="262"/>
    </row>
    <row r="52" spans="1:9" ht="12.75">
      <c r="A52" s="110"/>
      <c r="B52" s="110"/>
      <c r="C52" s="110"/>
      <c r="D52" s="114"/>
      <c r="E52" s="101"/>
      <c r="F52" s="263"/>
      <c r="G52" s="263"/>
      <c r="H52" s="261"/>
      <c r="I52" s="262"/>
    </row>
    <row r="53" spans="1:9" ht="12.75">
      <c r="A53" s="110"/>
      <c r="B53" s="110"/>
      <c r="C53" s="110"/>
      <c r="D53" s="114" t="s">
        <v>77</v>
      </c>
      <c r="E53" s="101">
        <f>SUM(E54:E57)</f>
        <v>185000</v>
      </c>
      <c r="F53" s="263"/>
      <c r="G53" s="263"/>
      <c r="H53" s="261"/>
      <c r="I53" s="262"/>
    </row>
    <row r="54" spans="1:9" ht="25.5">
      <c r="A54" s="110"/>
      <c r="B54" s="110"/>
      <c r="C54" s="110"/>
      <c r="D54" s="114" t="s">
        <v>385</v>
      </c>
      <c r="E54" s="101">
        <v>90000</v>
      </c>
      <c r="F54" s="263"/>
      <c r="G54" s="263"/>
      <c r="H54" s="261"/>
      <c r="I54" s="262"/>
    </row>
    <row r="55" spans="1:9" ht="25.5">
      <c r="A55" s="110"/>
      <c r="B55" s="110"/>
      <c r="C55" s="110"/>
      <c r="D55" s="114" t="s">
        <v>370</v>
      </c>
      <c r="E55" s="101">
        <v>60000</v>
      </c>
      <c r="F55" s="263"/>
      <c r="G55" s="263"/>
      <c r="H55" s="261"/>
      <c r="I55" s="262"/>
    </row>
    <row r="56" spans="1:9" ht="25.5">
      <c r="A56" s="110"/>
      <c r="B56" s="110"/>
      <c r="C56" s="110"/>
      <c r="D56" s="114" t="s">
        <v>416</v>
      </c>
      <c r="E56" s="101">
        <v>20000</v>
      </c>
      <c r="F56" s="263"/>
      <c r="G56" s="263"/>
      <c r="H56" s="261"/>
      <c r="I56" s="262"/>
    </row>
    <row r="57" spans="1:9" ht="25.5">
      <c r="A57" s="110"/>
      <c r="B57" s="110"/>
      <c r="C57" s="110"/>
      <c r="D57" s="114" t="s">
        <v>387</v>
      </c>
      <c r="E57" s="101">
        <v>15000</v>
      </c>
      <c r="F57" s="263"/>
      <c r="G57" s="263"/>
      <c r="H57" s="261"/>
      <c r="I57" s="262"/>
    </row>
    <row r="58" spans="1:9" ht="12.75">
      <c r="A58" s="110"/>
      <c r="B58" s="110"/>
      <c r="C58" s="110"/>
      <c r="D58" s="114"/>
      <c r="E58" s="101"/>
      <c r="F58" s="263"/>
      <c r="G58" s="263"/>
      <c r="H58" s="261"/>
      <c r="I58" s="262"/>
    </row>
    <row r="59" spans="1:9" ht="12.75">
      <c r="A59" s="109"/>
      <c r="B59" s="109"/>
      <c r="C59" s="109">
        <v>60017</v>
      </c>
      <c r="D59" s="113" t="s">
        <v>56</v>
      </c>
      <c r="E59" s="158">
        <f>E60</f>
        <v>54000</v>
      </c>
      <c r="F59" s="258"/>
      <c r="G59" s="258"/>
      <c r="H59" s="261"/>
      <c r="I59" s="262"/>
    </row>
    <row r="60" spans="1:9" ht="12.75">
      <c r="A60" s="110"/>
      <c r="B60" s="110"/>
      <c r="C60" s="110"/>
      <c r="D60" s="114" t="s">
        <v>53</v>
      </c>
      <c r="E60" s="101">
        <f>SUM(E61:E62)</f>
        <v>54000</v>
      </c>
      <c r="F60" s="258"/>
      <c r="G60" s="258"/>
      <c r="H60" s="261"/>
      <c r="I60" s="262"/>
    </row>
    <row r="61" spans="1:9" ht="12.75">
      <c r="A61" s="110"/>
      <c r="B61" s="110"/>
      <c r="C61" s="110"/>
      <c r="D61" s="114" t="s">
        <v>208</v>
      </c>
      <c r="E61" s="101">
        <v>49000</v>
      </c>
      <c r="F61" s="258"/>
      <c r="G61" s="258"/>
      <c r="H61" s="261"/>
      <c r="I61" s="262"/>
    </row>
    <row r="62" spans="1:9" ht="38.25">
      <c r="A62" s="110"/>
      <c r="B62" s="110"/>
      <c r="C62" s="110"/>
      <c r="D62" s="114" t="s">
        <v>230</v>
      </c>
      <c r="E62" s="101">
        <v>5000</v>
      </c>
      <c r="F62" s="258"/>
      <c r="G62" s="258"/>
      <c r="H62" s="261"/>
      <c r="I62" s="262"/>
    </row>
    <row r="63" spans="1:9" ht="12.75">
      <c r="A63" s="110"/>
      <c r="B63" s="110"/>
      <c r="C63" s="110"/>
      <c r="D63" s="114"/>
      <c r="E63" s="101"/>
      <c r="F63" s="258"/>
      <c r="G63" s="258"/>
      <c r="H63" s="261"/>
      <c r="I63" s="262"/>
    </row>
    <row r="64" spans="1:9" ht="12.75">
      <c r="A64" s="111" t="s">
        <v>10</v>
      </c>
      <c r="B64" s="111">
        <v>630</v>
      </c>
      <c r="C64" s="111"/>
      <c r="D64" s="116" t="s">
        <v>186</v>
      </c>
      <c r="E64" s="85">
        <f>SUM(E66)</f>
        <v>2500</v>
      </c>
      <c r="F64" s="260"/>
      <c r="G64" s="260"/>
      <c r="H64" s="261"/>
      <c r="I64" s="262"/>
    </row>
    <row r="65" spans="1:9" ht="12.75">
      <c r="A65" s="110"/>
      <c r="B65" s="110"/>
      <c r="C65" s="110"/>
      <c r="D65" s="114"/>
      <c r="E65" s="101"/>
      <c r="F65" s="258"/>
      <c r="G65" s="258"/>
      <c r="H65" s="261"/>
      <c r="I65" s="262"/>
    </row>
    <row r="66" spans="1:9" ht="12.75">
      <c r="A66" s="109"/>
      <c r="B66" s="109"/>
      <c r="C66" s="109">
        <v>63095</v>
      </c>
      <c r="D66" s="113" t="s">
        <v>51</v>
      </c>
      <c r="E66" s="158">
        <f>SUM(E67)</f>
        <v>2500</v>
      </c>
      <c r="F66" s="258"/>
      <c r="G66" s="258"/>
      <c r="H66" s="261"/>
      <c r="I66" s="262"/>
    </row>
    <row r="67" spans="1:9" ht="12.75">
      <c r="A67" s="110"/>
      <c r="B67" s="110"/>
      <c r="C67" s="110"/>
      <c r="D67" s="114" t="s">
        <v>61</v>
      </c>
      <c r="E67" s="101">
        <f>SUM(E68)</f>
        <v>2500</v>
      </c>
      <c r="F67" s="258"/>
      <c r="G67" s="258"/>
      <c r="H67" s="261"/>
      <c r="I67" s="262"/>
    </row>
    <row r="68" spans="1:9" ht="12.75">
      <c r="A68" s="110"/>
      <c r="B68" s="110"/>
      <c r="C68" s="110"/>
      <c r="D68" s="114" t="s">
        <v>187</v>
      </c>
      <c r="E68" s="101">
        <v>2500</v>
      </c>
      <c r="F68" s="258"/>
      <c r="G68" s="258"/>
      <c r="H68" s="261"/>
      <c r="I68" s="262"/>
    </row>
    <row r="69" spans="1:9" ht="12.75">
      <c r="A69" s="110"/>
      <c r="B69" s="110"/>
      <c r="C69" s="110"/>
      <c r="D69" s="114"/>
      <c r="E69" s="101"/>
      <c r="F69" s="258"/>
      <c r="G69" s="258"/>
      <c r="H69" s="261"/>
      <c r="I69" s="262"/>
    </row>
    <row r="70" spans="1:9" ht="12.75">
      <c r="A70" s="111" t="s">
        <v>12</v>
      </c>
      <c r="B70" s="111">
        <v>700</v>
      </c>
      <c r="C70" s="111"/>
      <c r="D70" s="116" t="s">
        <v>7</v>
      </c>
      <c r="E70" s="85">
        <f>SUM(E72,E82)</f>
        <v>283500</v>
      </c>
      <c r="F70" s="260"/>
      <c r="G70" s="260"/>
      <c r="H70" s="261"/>
      <c r="I70" s="262"/>
    </row>
    <row r="71" spans="1:9" ht="12.75">
      <c r="A71" s="110"/>
      <c r="B71" s="110"/>
      <c r="C71" s="110"/>
      <c r="D71" s="114"/>
      <c r="E71" s="101"/>
      <c r="F71" s="258"/>
      <c r="G71" s="258"/>
      <c r="H71" s="261"/>
      <c r="I71" s="262"/>
    </row>
    <row r="72" spans="1:9" ht="12.75">
      <c r="A72" s="109"/>
      <c r="B72" s="109"/>
      <c r="C72" s="109">
        <v>70005</v>
      </c>
      <c r="D72" s="113" t="s">
        <v>99</v>
      </c>
      <c r="E72" s="158">
        <f>SUM(E73,E78)</f>
        <v>128500</v>
      </c>
      <c r="F72" s="258"/>
      <c r="G72" s="258"/>
      <c r="H72" s="261"/>
      <c r="I72" s="262"/>
    </row>
    <row r="73" spans="1:9" ht="12.75">
      <c r="A73" s="110"/>
      <c r="B73" s="110"/>
      <c r="C73" s="110"/>
      <c r="D73" s="114" t="s">
        <v>53</v>
      </c>
      <c r="E73" s="241">
        <f>SUM(E74:E76)</f>
        <v>73500</v>
      </c>
      <c r="F73" s="264"/>
      <c r="G73" s="264"/>
      <c r="H73" s="261"/>
      <c r="I73" s="262"/>
    </row>
    <row r="74" spans="1:9" ht="25.5">
      <c r="A74" s="110"/>
      <c r="B74" s="110"/>
      <c r="C74" s="110"/>
      <c r="D74" s="114" t="s">
        <v>231</v>
      </c>
      <c r="E74" s="101">
        <v>64500</v>
      </c>
      <c r="F74" s="258"/>
      <c r="G74" s="258"/>
      <c r="H74" s="261"/>
      <c r="I74" s="262"/>
    </row>
    <row r="75" spans="1:9" ht="12.75">
      <c r="A75" s="110"/>
      <c r="B75" s="110"/>
      <c r="C75" s="110"/>
      <c r="D75" s="114" t="s">
        <v>57</v>
      </c>
      <c r="E75" s="101">
        <v>4000</v>
      </c>
      <c r="F75" s="258"/>
      <c r="G75" s="258"/>
      <c r="H75" s="261"/>
      <c r="I75" s="262"/>
    </row>
    <row r="76" spans="1:9" ht="12.75">
      <c r="A76" s="110"/>
      <c r="B76" s="110"/>
      <c r="C76" s="110"/>
      <c r="D76" s="114" t="s">
        <v>184</v>
      </c>
      <c r="E76" s="101">
        <v>5000</v>
      </c>
      <c r="F76" s="258"/>
      <c r="G76" s="258"/>
      <c r="H76" s="261"/>
      <c r="I76" s="262"/>
    </row>
    <row r="77" spans="1:9" ht="12.75">
      <c r="A77" s="110"/>
      <c r="B77" s="110"/>
      <c r="C77" s="110"/>
      <c r="D77" s="114"/>
      <c r="E77" s="101"/>
      <c r="F77" s="263"/>
      <c r="G77" s="263"/>
      <c r="H77" s="261"/>
      <c r="I77" s="262"/>
    </row>
    <row r="78" spans="1:9" ht="12.75">
      <c r="A78" s="110"/>
      <c r="B78" s="110"/>
      <c r="C78" s="110"/>
      <c r="D78" s="114" t="s">
        <v>77</v>
      </c>
      <c r="E78" s="101">
        <f>SUM(E79:E80)</f>
        <v>55000</v>
      </c>
      <c r="F78" s="258"/>
      <c r="G78" s="258"/>
      <c r="H78" s="261"/>
      <c r="I78" s="262"/>
    </row>
    <row r="79" spans="1:9" ht="12.75">
      <c r="A79" s="110"/>
      <c r="B79" s="110"/>
      <c r="C79" s="110"/>
      <c r="D79" s="114" t="s">
        <v>455</v>
      </c>
      <c r="E79" s="101">
        <v>25000</v>
      </c>
      <c r="F79" s="258"/>
      <c r="G79" s="258"/>
      <c r="H79" s="261"/>
      <c r="I79" s="262"/>
    </row>
    <row r="80" spans="1:9" ht="25.5">
      <c r="A80" s="110"/>
      <c r="B80" s="110"/>
      <c r="C80" s="110"/>
      <c r="D80" s="114" t="s">
        <v>417</v>
      </c>
      <c r="E80" s="101">
        <v>30000</v>
      </c>
      <c r="F80" s="258"/>
      <c r="G80" s="258"/>
      <c r="H80" s="261"/>
      <c r="I80" s="262"/>
    </row>
    <row r="81" spans="1:9" ht="12.75">
      <c r="A81" s="110"/>
      <c r="B81" s="110"/>
      <c r="C81" s="110"/>
      <c r="D81" s="114"/>
      <c r="E81" s="101"/>
      <c r="F81" s="258"/>
      <c r="G81" s="258"/>
      <c r="H81" s="261"/>
      <c r="I81" s="262"/>
    </row>
    <row r="82" spans="1:9" ht="12.75">
      <c r="A82" s="109"/>
      <c r="B82" s="109"/>
      <c r="C82" s="109">
        <v>70095</v>
      </c>
      <c r="D82" s="113" t="s">
        <v>51</v>
      </c>
      <c r="E82" s="158">
        <f>SUM(E83)</f>
        <v>155000</v>
      </c>
      <c r="F82" s="258"/>
      <c r="G82" s="258"/>
      <c r="H82" s="261"/>
      <c r="I82" s="262"/>
    </row>
    <row r="83" spans="1:9" ht="12.75">
      <c r="A83" s="110"/>
      <c r="B83" s="110"/>
      <c r="C83" s="110"/>
      <c r="D83" s="114" t="s">
        <v>110</v>
      </c>
      <c r="E83" s="101">
        <f>SUM(E84:E84)</f>
        <v>155000</v>
      </c>
      <c r="F83" s="258"/>
      <c r="G83" s="258"/>
      <c r="H83" s="261"/>
      <c r="I83" s="262"/>
    </row>
    <row r="84" spans="1:9" ht="38.25">
      <c r="A84" s="110"/>
      <c r="B84" s="110"/>
      <c r="C84" s="110"/>
      <c r="D84" s="114" t="s">
        <v>350</v>
      </c>
      <c r="E84" s="101">
        <v>155000</v>
      </c>
      <c r="F84" s="258"/>
      <c r="G84" s="258"/>
      <c r="H84" s="261"/>
      <c r="I84" s="262"/>
    </row>
    <row r="85" spans="1:9" ht="12.75">
      <c r="A85" s="110"/>
      <c r="B85" s="110"/>
      <c r="C85" s="110"/>
      <c r="D85" s="115"/>
      <c r="E85" s="101"/>
      <c r="F85" s="263"/>
      <c r="G85" s="263"/>
      <c r="H85" s="261"/>
      <c r="I85" s="262"/>
    </row>
    <row r="86" spans="1:9" ht="12.75">
      <c r="A86" s="111" t="s">
        <v>14</v>
      </c>
      <c r="B86" s="111">
        <v>710</v>
      </c>
      <c r="C86" s="111"/>
      <c r="D86" s="116" t="s">
        <v>11</v>
      </c>
      <c r="E86" s="85">
        <f>SUM(E88,E92)</f>
        <v>120500</v>
      </c>
      <c r="F86" s="260"/>
      <c r="G86" s="260"/>
      <c r="H86" s="261"/>
      <c r="I86" s="262"/>
    </row>
    <row r="87" spans="1:9" ht="12.75">
      <c r="A87" s="110"/>
      <c r="B87" s="110"/>
      <c r="C87" s="110"/>
      <c r="D87" s="114"/>
      <c r="E87" s="101"/>
      <c r="F87" s="258"/>
      <c r="G87" s="258"/>
      <c r="H87" s="261"/>
      <c r="I87" s="262"/>
    </row>
    <row r="88" spans="1:9" ht="12.75">
      <c r="A88" s="109"/>
      <c r="B88" s="109"/>
      <c r="C88" s="109">
        <v>71014</v>
      </c>
      <c r="D88" s="113" t="s">
        <v>115</v>
      </c>
      <c r="E88" s="158">
        <f>SUM(E89)</f>
        <v>120000</v>
      </c>
      <c r="F88" s="258"/>
      <c r="G88" s="258"/>
      <c r="H88" s="261"/>
      <c r="I88" s="262"/>
    </row>
    <row r="89" spans="1:9" ht="12.75">
      <c r="A89" s="110"/>
      <c r="B89" s="110"/>
      <c r="C89" s="110"/>
      <c r="D89" s="114" t="s">
        <v>53</v>
      </c>
      <c r="E89" s="101">
        <f>SUM(E90)</f>
        <v>120000</v>
      </c>
      <c r="F89" s="258"/>
      <c r="G89" s="258"/>
      <c r="H89" s="261"/>
      <c r="I89" s="262"/>
    </row>
    <row r="90" spans="1:9" ht="25.5">
      <c r="A90" s="110"/>
      <c r="B90" s="110"/>
      <c r="C90" s="110"/>
      <c r="D90" s="114" t="s">
        <v>295</v>
      </c>
      <c r="E90" s="101">
        <v>120000</v>
      </c>
      <c r="F90" s="258"/>
      <c r="G90" s="258"/>
      <c r="H90" s="261"/>
      <c r="I90" s="262"/>
    </row>
    <row r="91" spans="1:9" ht="12.75">
      <c r="A91" s="110"/>
      <c r="B91" s="110"/>
      <c r="C91" s="110"/>
      <c r="D91" s="114"/>
      <c r="E91" s="101"/>
      <c r="F91" s="258"/>
      <c r="G91" s="258"/>
      <c r="H91" s="261"/>
      <c r="I91" s="262"/>
    </row>
    <row r="92" spans="1:9" ht="12.75">
      <c r="A92" s="109"/>
      <c r="B92" s="109"/>
      <c r="C92" s="109">
        <v>71035</v>
      </c>
      <c r="D92" s="113" t="s">
        <v>215</v>
      </c>
      <c r="E92" s="158">
        <f>SUM(E93)</f>
        <v>500</v>
      </c>
      <c r="F92" s="258"/>
      <c r="G92" s="258"/>
      <c r="H92" s="261"/>
      <c r="I92" s="262"/>
    </row>
    <row r="93" spans="1:9" ht="12.75">
      <c r="A93" s="110"/>
      <c r="B93" s="110"/>
      <c r="C93" s="110"/>
      <c r="D93" s="114" t="s">
        <v>61</v>
      </c>
      <c r="E93" s="101">
        <f>SUM(E94)</f>
        <v>500</v>
      </c>
      <c r="F93" s="258"/>
      <c r="G93" s="258"/>
      <c r="H93" s="261"/>
      <c r="I93" s="262"/>
    </row>
    <row r="94" spans="1:9" ht="25.5">
      <c r="A94" s="110"/>
      <c r="B94" s="110"/>
      <c r="C94" s="110"/>
      <c r="D94" s="114" t="s">
        <v>388</v>
      </c>
      <c r="E94" s="101">
        <v>500</v>
      </c>
      <c r="F94" s="258"/>
      <c r="G94" s="258"/>
      <c r="H94" s="261"/>
      <c r="I94" s="262"/>
    </row>
    <row r="95" spans="1:9" ht="12.75">
      <c r="A95" s="110"/>
      <c r="B95" s="110"/>
      <c r="C95" s="110"/>
      <c r="D95" s="114"/>
      <c r="E95" s="101"/>
      <c r="F95" s="258"/>
      <c r="G95" s="258"/>
      <c r="H95" s="261"/>
      <c r="I95" s="262"/>
    </row>
    <row r="96" spans="1:9" ht="12.75">
      <c r="A96" s="111" t="s">
        <v>15</v>
      </c>
      <c r="B96" s="111">
        <v>750</v>
      </c>
      <c r="C96" s="111"/>
      <c r="D96" s="116" t="s">
        <v>13</v>
      </c>
      <c r="E96" s="295">
        <f>SUM(E98,E103,E108,E117)</f>
        <v>2391835</v>
      </c>
      <c r="F96" s="265"/>
      <c r="G96" s="265"/>
      <c r="H96" s="261"/>
      <c r="I96" s="262"/>
    </row>
    <row r="97" spans="1:9" ht="12.75">
      <c r="A97" s="110"/>
      <c r="B97" s="110"/>
      <c r="C97" s="110"/>
      <c r="D97" s="114"/>
      <c r="E97" s="101"/>
      <c r="F97" s="258"/>
      <c r="G97" s="258"/>
      <c r="H97" s="261"/>
      <c r="I97" s="262"/>
    </row>
    <row r="98" spans="1:9" ht="12.75">
      <c r="A98" s="109"/>
      <c r="B98" s="109"/>
      <c r="C98" s="109">
        <v>75011</v>
      </c>
      <c r="D98" s="113" t="s">
        <v>58</v>
      </c>
      <c r="E98" s="158">
        <f>E99</f>
        <v>73589</v>
      </c>
      <c r="F98" s="258"/>
      <c r="G98" s="258"/>
      <c r="H98" s="261"/>
      <c r="I98" s="262"/>
    </row>
    <row r="99" spans="1:9" ht="12.75">
      <c r="A99" s="110"/>
      <c r="B99" s="110"/>
      <c r="C99" s="110"/>
      <c r="D99" s="114" t="s">
        <v>53</v>
      </c>
      <c r="E99" s="241">
        <f>SUM(E100:E101)</f>
        <v>73589</v>
      </c>
      <c r="F99" s="264"/>
      <c r="G99" s="264"/>
      <c r="H99" s="261"/>
      <c r="I99" s="262"/>
    </row>
    <row r="100" spans="1:9" ht="12.75">
      <c r="A100" s="110"/>
      <c r="B100" s="110"/>
      <c r="C100" s="110"/>
      <c r="D100" s="114" t="s">
        <v>232</v>
      </c>
      <c r="E100" s="101">
        <v>69589</v>
      </c>
      <c r="F100" s="258"/>
      <c r="G100" s="258"/>
      <c r="H100" s="261"/>
      <c r="I100" s="262"/>
    </row>
    <row r="101" spans="1:9" ht="12.75">
      <c r="A101" s="110"/>
      <c r="B101" s="110"/>
      <c r="C101" s="110"/>
      <c r="D101" s="114" t="s">
        <v>292</v>
      </c>
      <c r="E101" s="101">
        <v>4000</v>
      </c>
      <c r="F101" s="258"/>
      <c r="G101" s="258"/>
      <c r="H101" s="261"/>
      <c r="I101" s="262"/>
    </row>
    <row r="102" spans="1:10" ht="12.75">
      <c r="A102" s="110"/>
      <c r="B102" s="110"/>
      <c r="C102" s="110"/>
      <c r="D102" s="114"/>
      <c r="E102" s="101"/>
      <c r="F102" s="258"/>
      <c r="G102" s="258"/>
      <c r="H102" s="261"/>
      <c r="I102" s="262"/>
      <c r="J102" s="16"/>
    </row>
    <row r="103" spans="1:9" ht="12.75">
      <c r="A103" s="109"/>
      <c r="B103" s="109"/>
      <c r="C103" s="109">
        <v>75022</v>
      </c>
      <c r="D103" s="113" t="s">
        <v>233</v>
      </c>
      <c r="E103" s="101">
        <f>SUM(E104)</f>
        <v>85770</v>
      </c>
      <c r="F103" s="258"/>
      <c r="G103" s="258"/>
      <c r="H103" s="261"/>
      <c r="I103" s="262"/>
    </row>
    <row r="104" spans="1:9" ht="12.75">
      <c r="A104" s="110"/>
      <c r="B104" s="110"/>
      <c r="C104" s="110"/>
      <c r="D104" s="114" t="s">
        <v>53</v>
      </c>
      <c r="E104" s="101">
        <f>SUM(E105:E106)</f>
        <v>85770</v>
      </c>
      <c r="F104" s="258"/>
      <c r="G104" s="258"/>
      <c r="H104" s="261"/>
      <c r="I104" s="262"/>
    </row>
    <row r="105" spans="1:9" ht="12.75">
      <c r="A105" s="110"/>
      <c r="B105" s="110"/>
      <c r="C105" s="110"/>
      <c r="D105" s="114" t="s">
        <v>59</v>
      </c>
      <c r="E105" s="101">
        <v>72270</v>
      </c>
      <c r="F105" s="258"/>
      <c r="G105" s="258"/>
      <c r="H105" s="261"/>
      <c r="I105" s="262"/>
    </row>
    <row r="106" spans="1:9" ht="12.75">
      <c r="A106" s="110"/>
      <c r="B106" s="110"/>
      <c r="C106" s="110"/>
      <c r="D106" s="114" t="s">
        <v>60</v>
      </c>
      <c r="E106" s="101">
        <v>13500</v>
      </c>
      <c r="F106" s="258"/>
      <c r="G106" s="258"/>
      <c r="H106" s="261"/>
      <c r="I106" s="262"/>
    </row>
    <row r="107" spans="1:9" ht="12.75">
      <c r="A107" s="110"/>
      <c r="B107" s="110"/>
      <c r="C107" s="110"/>
      <c r="D107" s="114"/>
      <c r="E107" s="101"/>
      <c r="F107" s="263"/>
      <c r="G107" s="263"/>
      <c r="H107" s="261"/>
      <c r="I107" s="262"/>
    </row>
    <row r="108" spans="1:9" ht="12.75">
      <c r="A108" s="109"/>
      <c r="B108" s="109"/>
      <c r="C108" s="109">
        <v>75023</v>
      </c>
      <c r="D108" s="113" t="s">
        <v>234</v>
      </c>
      <c r="E108" s="158">
        <f>SUM(E113)+(E109)</f>
        <v>2160000</v>
      </c>
      <c r="F108" s="258"/>
      <c r="G108" s="258"/>
      <c r="H108" s="261"/>
      <c r="I108" s="262"/>
    </row>
    <row r="109" spans="1:9" ht="12.75">
      <c r="A109" s="110"/>
      <c r="B109" s="110"/>
      <c r="C109" s="110"/>
      <c r="D109" s="114" t="s">
        <v>53</v>
      </c>
      <c r="E109" s="101">
        <f>SUM(E110:E111)</f>
        <v>2060000</v>
      </c>
      <c r="F109" s="258"/>
      <c r="G109" s="258"/>
      <c r="H109" s="261"/>
      <c r="I109" s="262"/>
    </row>
    <row r="110" spans="1:9" ht="12.75">
      <c r="A110" s="110"/>
      <c r="B110" s="110"/>
      <c r="C110" s="110"/>
      <c r="D110" s="114" t="s">
        <v>235</v>
      </c>
      <c r="E110" s="101">
        <v>1620000</v>
      </c>
      <c r="F110" s="258"/>
      <c r="G110" s="258"/>
      <c r="H110" s="261"/>
      <c r="I110" s="262"/>
    </row>
    <row r="111" spans="1:9" ht="12.75">
      <c r="A111" s="110"/>
      <c r="B111" s="110"/>
      <c r="C111" s="110"/>
      <c r="D111" s="114" t="s">
        <v>236</v>
      </c>
      <c r="E111" s="101">
        <v>440000</v>
      </c>
      <c r="F111" s="258"/>
      <c r="G111" s="258"/>
      <c r="H111" s="261"/>
      <c r="I111" s="262"/>
    </row>
    <row r="112" spans="1:9" ht="12.75">
      <c r="A112" s="110"/>
      <c r="B112" s="110"/>
      <c r="C112" s="110"/>
      <c r="D112" s="114"/>
      <c r="E112" s="101"/>
      <c r="F112" s="258"/>
      <c r="G112" s="258"/>
      <c r="H112" s="261"/>
      <c r="I112" s="262"/>
    </row>
    <row r="113" spans="1:9" ht="12.75">
      <c r="A113" s="110"/>
      <c r="B113" s="110"/>
      <c r="C113" s="110"/>
      <c r="D113" s="114" t="s">
        <v>77</v>
      </c>
      <c r="E113" s="241">
        <f>SUM(E114:E115)</f>
        <v>100000</v>
      </c>
      <c r="F113" s="263"/>
      <c r="G113" s="263"/>
      <c r="H113" s="261"/>
      <c r="I113" s="262"/>
    </row>
    <row r="114" spans="1:9" ht="12.75">
      <c r="A114" s="110"/>
      <c r="B114" s="110"/>
      <c r="C114" s="110"/>
      <c r="D114" s="114" t="s">
        <v>172</v>
      </c>
      <c r="E114" s="101">
        <v>50000</v>
      </c>
      <c r="F114" s="263"/>
      <c r="G114" s="263"/>
      <c r="H114" s="261"/>
      <c r="I114" s="262"/>
    </row>
    <row r="115" spans="1:9" ht="25.5">
      <c r="A115" s="110"/>
      <c r="B115" s="110"/>
      <c r="C115" s="110"/>
      <c r="D115" s="114" t="s">
        <v>209</v>
      </c>
      <c r="E115" s="101">
        <v>50000</v>
      </c>
      <c r="F115" s="263"/>
      <c r="G115" s="263"/>
      <c r="H115" s="261"/>
      <c r="I115" s="262"/>
    </row>
    <row r="116" spans="1:9" ht="12.75">
      <c r="A116" s="110"/>
      <c r="B116" s="110"/>
      <c r="C116" s="110"/>
      <c r="D116" s="114"/>
      <c r="E116" s="101"/>
      <c r="F116" s="263"/>
      <c r="G116" s="263"/>
      <c r="H116" s="261"/>
      <c r="I116" s="262"/>
    </row>
    <row r="117" spans="1:10" ht="12.75">
      <c r="A117" s="109"/>
      <c r="B117" s="109"/>
      <c r="C117" s="109">
        <v>75095</v>
      </c>
      <c r="D117" s="113" t="s">
        <v>51</v>
      </c>
      <c r="E117" s="158">
        <f>SUM(E118)</f>
        <v>72476</v>
      </c>
      <c r="F117" s="258"/>
      <c r="G117" s="258"/>
      <c r="H117" s="261"/>
      <c r="I117" s="262"/>
      <c r="J117" s="33"/>
    </row>
    <row r="118" spans="1:10" ht="12.75">
      <c r="A118" s="110"/>
      <c r="B118" s="110"/>
      <c r="C118" s="110"/>
      <c r="D118" s="114" t="s">
        <v>114</v>
      </c>
      <c r="E118" s="241">
        <f>SUM(E119:E124)</f>
        <v>72476</v>
      </c>
      <c r="F118" s="264"/>
      <c r="G118" s="264"/>
      <c r="H118" s="261"/>
      <c r="I118" s="262"/>
      <c r="J118" s="33"/>
    </row>
    <row r="119" spans="1:10" ht="25.5">
      <c r="A119" s="110"/>
      <c r="B119" s="110"/>
      <c r="C119" s="110"/>
      <c r="D119" s="114" t="s">
        <v>237</v>
      </c>
      <c r="E119" s="101">
        <v>17800</v>
      </c>
      <c r="F119" s="258"/>
      <c r="G119" s="258"/>
      <c r="H119" s="261"/>
      <c r="I119" s="262"/>
      <c r="J119" s="33"/>
    </row>
    <row r="120" spans="1:10" ht="12.75">
      <c r="A120" s="110"/>
      <c r="B120" s="110"/>
      <c r="C120" s="110"/>
      <c r="D120" s="114" t="s">
        <v>62</v>
      </c>
      <c r="E120" s="101">
        <v>19500</v>
      </c>
      <c r="F120" s="258"/>
      <c r="G120" s="258"/>
      <c r="H120" s="261"/>
      <c r="I120" s="262"/>
      <c r="J120" s="33"/>
    </row>
    <row r="121" spans="1:10" ht="25.5">
      <c r="A121" s="110"/>
      <c r="B121" s="110"/>
      <c r="C121" s="110"/>
      <c r="D121" s="114" t="s">
        <v>238</v>
      </c>
      <c r="E121" s="101">
        <f>8000+6134</f>
        <v>14134</v>
      </c>
      <c r="F121" s="258"/>
      <c r="G121" s="258"/>
      <c r="H121" s="261"/>
      <c r="I121" s="262"/>
      <c r="J121" s="33"/>
    </row>
    <row r="122" spans="1:10" ht="12.75">
      <c r="A122" s="110"/>
      <c r="B122" s="110"/>
      <c r="C122" s="110"/>
      <c r="D122" s="114" t="s">
        <v>175</v>
      </c>
      <c r="E122" s="101">
        <v>7000</v>
      </c>
      <c r="F122" s="258"/>
      <c r="G122" s="258"/>
      <c r="H122" s="261"/>
      <c r="I122" s="262"/>
      <c r="J122" s="33"/>
    </row>
    <row r="123" spans="1:10" ht="25.5">
      <c r="A123" s="110"/>
      <c r="B123" s="110"/>
      <c r="C123" s="110"/>
      <c r="D123" s="114" t="s">
        <v>391</v>
      </c>
      <c r="E123" s="101">
        <v>8042</v>
      </c>
      <c r="F123" s="258"/>
      <c r="G123" s="258"/>
      <c r="H123" s="261"/>
      <c r="I123" s="262"/>
      <c r="J123" s="33"/>
    </row>
    <row r="124" spans="1:10" ht="12.75">
      <c r="A124" s="111"/>
      <c r="B124" s="111"/>
      <c r="C124" s="110"/>
      <c r="D124" s="114" t="s">
        <v>176</v>
      </c>
      <c r="E124" s="101">
        <v>6000</v>
      </c>
      <c r="F124" s="258"/>
      <c r="G124" s="258"/>
      <c r="H124" s="261"/>
      <c r="I124" s="262"/>
      <c r="J124" s="33"/>
    </row>
    <row r="125" spans="1:10" ht="12.75">
      <c r="A125" s="110"/>
      <c r="B125" s="110"/>
      <c r="C125" s="110"/>
      <c r="D125" s="114"/>
      <c r="E125" s="101"/>
      <c r="F125" s="258"/>
      <c r="G125" s="258"/>
      <c r="H125" s="261"/>
      <c r="I125" s="262"/>
      <c r="J125" s="33"/>
    </row>
    <row r="126" spans="1:10" ht="38.25">
      <c r="A126" s="111" t="s">
        <v>16</v>
      </c>
      <c r="B126" s="111">
        <v>751</v>
      </c>
      <c r="C126" s="111"/>
      <c r="D126" s="116" t="s">
        <v>240</v>
      </c>
      <c r="E126" s="85">
        <f>SUM(E128)</f>
        <v>2700</v>
      </c>
      <c r="F126" s="260"/>
      <c r="G126" s="260"/>
      <c r="H126" s="261"/>
      <c r="I126" s="262"/>
      <c r="J126" s="33"/>
    </row>
    <row r="127" spans="1:10" ht="12.75">
      <c r="A127" s="110"/>
      <c r="B127" s="110"/>
      <c r="C127" s="110"/>
      <c r="D127" s="114"/>
      <c r="E127" s="101"/>
      <c r="F127" s="258"/>
      <c r="G127" s="258"/>
      <c r="H127" s="261"/>
      <c r="I127" s="262"/>
      <c r="J127" s="33"/>
    </row>
    <row r="128" spans="1:10" ht="25.5">
      <c r="A128" s="109"/>
      <c r="B128" s="109"/>
      <c r="C128" s="109">
        <v>75101</v>
      </c>
      <c r="D128" s="113" t="s">
        <v>239</v>
      </c>
      <c r="E128" s="101">
        <f>SUM(E129)</f>
        <v>2700</v>
      </c>
      <c r="F128" s="258"/>
      <c r="G128" s="258"/>
      <c r="H128" s="261"/>
      <c r="I128" s="262"/>
      <c r="J128" s="33"/>
    </row>
    <row r="129" spans="1:10" ht="12.75">
      <c r="A129" s="111"/>
      <c r="B129" s="111"/>
      <c r="C129" s="110"/>
      <c r="D129" s="114" t="s">
        <v>53</v>
      </c>
      <c r="E129" s="101">
        <f>E130</f>
        <v>2700</v>
      </c>
      <c r="F129" s="258"/>
      <c r="G129" s="258"/>
      <c r="H129" s="261"/>
      <c r="I129" s="262"/>
      <c r="J129" s="33"/>
    </row>
    <row r="130" spans="1:9" ht="12.75">
      <c r="A130" s="110"/>
      <c r="B130" s="110"/>
      <c r="C130" s="110"/>
      <c r="D130" s="114" t="s">
        <v>241</v>
      </c>
      <c r="E130" s="101">
        <v>2700</v>
      </c>
      <c r="F130" s="258"/>
      <c r="G130" s="258"/>
      <c r="H130" s="261"/>
      <c r="I130" s="262"/>
    </row>
    <row r="131" spans="1:9" ht="12.75">
      <c r="A131" s="110"/>
      <c r="B131" s="110"/>
      <c r="C131" s="110"/>
      <c r="D131" s="114"/>
      <c r="E131" s="101"/>
      <c r="F131" s="258"/>
      <c r="G131" s="258"/>
      <c r="H131" s="261"/>
      <c r="I131" s="262"/>
    </row>
    <row r="132" spans="1:9" ht="25.5">
      <c r="A132" s="111" t="s">
        <v>26</v>
      </c>
      <c r="B132" s="111">
        <v>754</v>
      </c>
      <c r="C132" s="111"/>
      <c r="D132" s="116" t="s">
        <v>108</v>
      </c>
      <c r="E132" s="85">
        <f>SUM(E142,E148,E134)</f>
        <v>245876</v>
      </c>
      <c r="F132" s="260"/>
      <c r="G132" s="260"/>
      <c r="H132" s="261"/>
      <c r="I132" s="262"/>
    </row>
    <row r="133" spans="1:9" ht="12.75">
      <c r="A133" s="110"/>
      <c r="B133" s="110"/>
      <c r="C133" s="110"/>
      <c r="D133" s="114"/>
      <c r="E133" s="101"/>
      <c r="F133" s="258"/>
      <c r="G133" s="258"/>
      <c r="H133" s="261"/>
      <c r="I133" s="262"/>
    </row>
    <row r="134" spans="1:9" ht="12.75">
      <c r="A134" s="109"/>
      <c r="B134" s="109"/>
      <c r="C134" s="109">
        <v>75404</v>
      </c>
      <c r="D134" s="113" t="s">
        <v>147</v>
      </c>
      <c r="E134" s="158">
        <f>E135+E139</f>
        <v>33130</v>
      </c>
      <c r="F134" s="258"/>
      <c r="G134" s="258"/>
      <c r="H134" s="261"/>
      <c r="I134" s="262"/>
    </row>
    <row r="135" spans="1:9" ht="12.75">
      <c r="A135" s="110"/>
      <c r="B135" s="110"/>
      <c r="C135" s="110"/>
      <c r="D135" s="114" t="s">
        <v>53</v>
      </c>
      <c r="E135" s="101">
        <f>SUM(E136:E137)</f>
        <v>10130</v>
      </c>
      <c r="F135" s="258"/>
      <c r="G135" s="258"/>
      <c r="H135" s="261"/>
      <c r="I135" s="262"/>
    </row>
    <row r="136" spans="1:9" ht="25.5">
      <c r="A136" s="110"/>
      <c r="B136" s="110"/>
      <c r="C136" s="110"/>
      <c r="D136" s="114" t="s">
        <v>242</v>
      </c>
      <c r="E136" s="101">
        <v>6000</v>
      </c>
      <c r="F136" s="258"/>
      <c r="G136" s="258"/>
      <c r="H136" s="261"/>
      <c r="I136" s="262"/>
    </row>
    <row r="137" spans="1:9" ht="25.5">
      <c r="A137" s="110"/>
      <c r="B137" s="110"/>
      <c r="C137" s="110"/>
      <c r="D137" s="114" t="s">
        <v>349</v>
      </c>
      <c r="E137" s="101">
        <v>4130</v>
      </c>
      <c r="F137" s="258"/>
      <c r="G137" s="258"/>
      <c r="H137" s="261"/>
      <c r="I137" s="262"/>
    </row>
    <row r="138" spans="1:9" ht="12.75">
      <c r="A138" s="110"/>
      <c r="B138" s="110"/>
      <c r="C138" s="110"/>
      <c r="D138" s="114"/>
      <c r="E138" s="101"/>
      <c r="F138" s="258"/>
      <c r="G138" s="258"/>
      <c r="H138" s="261"/>
      <c r="I138" s="262"/>
    </row>
    <row r="139" spans="1:9" ht="12.75">
      <c r="A139" s="110"/>
      <c r="B139" s="110"/>
      <c r="C139" s="110"/>
      <c r="D139" s="114" t="s">
        <v>185</v>
      </c>
      <c r="E139" s="101">
        <f>SUM(E140)</f>
        <v>23000</v>
      </c>
      <c r="F139" s="258"/>
      <c r="G139" s="258"/>
      <c r="H139" s="261"/>
      <c r="I139" s="262"/>
    </row>
    <row r="140" spans="1:9" ht="38.25">
      <c r="A140" s="110"/>
      <c r="B140" s="110"/>
      <c r="C140" s="110"/>
      <c r="D140" s="114" t="s">
        <v>243</v>
      </c>
      <c r="E140" s="101">
        <v>23000</v>
      </c>
      <c r="F140" s="258"/>
      <c r="G140" s="258"/>
      <c r="H140" s="261"/>
      <c r="I140" s="262"/>
    </row>
    <row r="141" spans="1:9" ht="12.75">
      <c r="A141" s="110"/>
      <c r="B141" s="110"/>
      <c r="C141" s="110"/>
      <c r="D141" s="114"/>
      <c r="E141" s="101"/>
      <c r="F141" s="263"/>
      <c r="G141" s="263"/>
      <c r="H141" s="261"/>
      <c r="I141" s="262"/>
    </row>
    <row r="142" spans="1:9" ht="12.75">
      <c r="A142" s="109"/>
      <c r="B142" s="109"/>
      <c r="C142" s="109">
        <v>75412</v>
      </c>
      <c r="D142" s="113" t="s">
        <v>63</v>
      </c>
      <c r="E142" s="149">
        <f>E143</f>
        <v>196000</v>
      </c>
      <c r="F142" s="264"/>
      <c r="G142" s="264"/>
      <c r="H142" s="261"/>
      <c r="I142" s="262"/>
    </row>
    <row r="143" spans="1:9" ht="12.75">
      <c r="A143" s="110"/>
      <c r="B143" s="110"/>
      <c r="C143" s="110"/>
      <c r="D143" s="114" t="s">
        <v>53</v>
      </c>
      <c r="E143" s="101">
        <f>SUM(E144:E146)</f>
        <v>196000</v>
      </c>
      <c r="F143" s="258"/>
      <c r="G143" s="258"/>
      <c r="H143" s="261"/>
      <c r="I143" s="262"/>
    </row>
    <row r="144" spans="1:9" ht="25.5">
      <c r="A144" s="110"/>
      <c r="B144" s="110"/>
      <c r="C144" s="110"/>
      <c r="D144" s="114" t="s">
        <v>327</v>
      </c>
      <c r="E144" s="101">
        <f>206000-50000</f>
        <v>156000</v>
      </c>
      <c r="F144" s="258"/>
      <c r="G144" s="258"/>
      <c r="H144" s="261"/>
      <c r="I144" s="262"/>
    </row>
    <row r="145" spans="1:9" ht="12.75">
      <c r="A145" s="110"/>
      <c r="B145" s="110"/>
      <c r="C145" s="110"/>
      <c r="D145" s="114" t="s">
        <v>211</v>
      </c>
      <c r="E145" s="101">
        <v>20000</v>
      </c>
      <c r="F145" s="258"/>
      <c r="G145" s="258"/>
      <c r="H145" s="261"/>
      <c r="I145" s="262"/>
    </row>
    <row r="146" spans="1:9" ht="12.75">
      <c r="A146" s="110"/>
      <c r="B146" s="110"/>
      <c r="C146" s="110"/>
      <c r="D146" s="114" t="s">
        <v>369</v>
      </c>
      <c r="E146" s="101">
        <v>20000</v>
      </c>
      <c r="F146" s="258"/>
      <c r="G146" s="258"/>
      <c r="H146" s="261"/>
      <c r="I146" s="262"/>
    </row>
    <row r="147" spans="1:9" ht="12.75">
      <c r="A147" s="110"/>
      <c r="B147" s="110"/>
      <c r="C147" s="110"/>
      <c r="D147" s="114"/>
      <c r="E147" s="101"/>
      <c r="F147" s="258"/>
      <c r="G147" s="258"/>
      <c r="H147" s="261"/>
      <c r="I147" s="262"/>
    </row>
    <row r="148" spans="1:9" ht="12.75">
      <c r="A148" s="109"/>
      <c r="B148" s="109"/>
      <c r="C148" s="109">
        <v>75414</v>
      </c>
      <c r="D148" s="113" t="s">
        <v>64</v>
      </c>
      <c r="E148" s="158">
        <f>SUM(E149,E154)</f>
        <v>16746</v>
      </c>
      <c r="F148" s="258"/>
      <c r="G148" s="258"/>
      <c r="H148" s="261"/>
      <c r="I148" s="262"/>
    </row>
    <row r="149" spans="1:9" ht="12.75">
      <c r="A149" s="110"/>
      <c r="B149" s="110"/>
      <c r="C149" s="110"/>
      <c r="D149" s="114" t="s">
        <v>53</v>
      </c>
      <c r="E149" s="101">
        <f>SUM(E150:E152)</f>
        <v>11746</v>
      </c>
      <c r="F149" s="258"/>
      <c r="G149" s="258"/>
      <c r="H149" s="261"/>
      <c r="I149" s="262"/>
    </row>
    <row r="150" spans="1:9" ht="12.75">
      <c r="A150" s="110"/>
      <c r="B150" s="110"/>
      <c r="C150" s="110"/>
      <c r="D150" s="114" t="s">
        <v>111</v>
      </c>
      <c r="E150" s="101">
        <v>9746</v>
      </c>
      <c r="F150" s="258"/>
      <c r="G150" s="258"/>
      <c r="H150" s="261"/>
      <c r="I150" s="262"/>
    </row>
    <row r="151" spans="1:9" ht="12.75">
      <c r="A151" s="110"/>
      <c r="B151" s="110"/>
      <c r="C151" s="110"/>
      <c r="D151" s="114" t="s">
        <v>194</v>
      </c>
      <c r="E151" s="101">
        <v>500</v>
      </c>
      <c r="F151" s="258"/>
      <c r="G151" s="258"/>
      <c r="H151" s="261"/>
      <c r="I151" s="262"/>
    </row>
    <row r="152" spans="1:9" ht="12.75">
      <c r="A152" s="110"/>
      <c r="B152" s="110"/>
      <c r="C152" s="110"/>
      <c r="D152" s="114" t="s">
        <v>293</v>
      </c>
      <c r="E152" s="101">
        <v>1500</v>
      </c>
      <c r="F152" s="258"/>
      <c r="G152" s="258"/>
      <c r="H152" s="261"/>
      <c r="I152" s="262"/>
    </row>
    <row r="153" spans="1:9" ht="12.75">
      <c r="A153" s="110"/>
      <c r="B153" s="110"/>
      <c r="C153" s="110"/>
      <c r="D153" s="114"/>
      <c r="E153" s="101"/>
      <c r="F153" s="258"/>
      <c r="G153" s="258"/>
      <c r="H153" s="261"/>
      <c r="I153" s="262"/>
    </row>
    <row r="154" spans="1:9" ht="12.75">
      <c r="A154" s="110"/>
      <c r="B154" s="110"/>
      <c r="C154" s="110"/>
      <c r="D154" s="114" t="s">
        <v>77</v>
      </c>
      <c r="E154" s="101">
        <f>SUM(E155:E156)</f>
        <v>5000</v>
      </c>
      <c r="F154" s="258"/>
      <c r="G154" s="258"/>
      <c r="H154" s="261"/>
      <c r="I154" s="262"/>
    </row>
    <row r="155" spans="1:9" ht="38.25">
      <c r="A155" s="110"/>
      <c r="B155" s="110"/>
      <c r="C155" s="110"/>
      <c r="D155" s="114" t="s">
        <v>303</v>
      </c>
      <c r="E155" s="101">
        <v>5000</v>
      </c>
      <c r="F155" s="258"/>
      <c r="G155" s="258"/>
      <c r="H155" s="261"/>
      <c r="I155" s="262"/>
    </row>
    <row r="156" spans="1:9" ht="12.75">
      <c r="A156" s="110"/>
      <c r="B156" s="110"/>
      <c r="C156" s="110"/>
      <c r="D156" s="114"/>
      <c r="E156" s="101"/>
      <c r="F156" s="263"/>
      <c r="G156" s="263"/>
      <c r="H156" s="261"/>
      <c r="I156" s="262"/>
    </row>
    <row r="157" spans="1:9" ht="51">
      <c r="A157" s="111" t="s">
        <v>28</v>
      </c>
      <c r="B157" s="111">
        <v>756</v>
      </c>
      <c r="C157" s="110"/>
      <c r="D157" s="116" t="s">
        <v>244</v>
      </c>
      <c r="E157" s="85">
        <f>E159</f>
        <v>26000</v>
      </c>
      <c r="F157" s="260"/>
      <c r="G157" s="260"/>
      <c r="H157" s="261"/>
      <c r="I157" s="262"/>
    </row>
    <row r="158" spans="1:9" ht="12.75">
      <c r="A158" s="110"/>
      <c r="B158" s="110"/>
      <c r="C158" s="110"/>
      <c r="D158" s="114"/>
      <c r="E158" s="101"/>
      <c r="F158" s="258"/>
      <c r="G158" s="258"/>
      <c r="H158" s="261"/>
      <c r="I158" s="262"/>
    </row>
    <row r="159" spans="1:9" ht="25.5">
      <c r="A159" s="109"/>
      <c r="B159" s="109"/>
      <c r="C159" s="109">
        <v>75647</v>
      </c>
      <c r="D159" s="113" t="s">
        <v>245</v>
      </c>
      <c r="E159" s="158">
        <f>SUM(E160)</f>
        <v>26000</v>
      </c>
      <c r="F159" s="258"/>
      <c r="G159" s="258"/>
      <c r="H159" s="261"/>
      <c r="I159" s="262"/>
    </row>
    <row r="160" spans="1:9" ht="12.75">
      <c r="A160" s="110"/>
      <c r="B160" s="110"/>
      <c r="C160" s="110"/>
      <c r="D160" s="114" t="s">
        <v>53</v>
      </c>
      <c r="E160" s="241">
        <f>SUM(E161:E162)</f>
        <v>26000</v>
      </c>
      <c r="F160" s="264"/>
      <c r="G160" s="264"/>
      <c r="H160" s="261"/>
      <c r="I160" s="262"/>
    </row>
    <row r="161" spans="1:9" ht="25.5">
      <c r="A161" s="110"/>
      <c r="B161" s="110"/>
      <c r="C161" s="110"/>
      <c r="D161" s="114" t="s">
        <v>304</v>
      </c>
      <c r="E161" s="101">
        <v>20000</v>
      </c>
      <c r="F161" s="258"/>
      <c r="G161" s="258"/>
      <c r="H161" s="261"/>
      <c r="I161" s="262"/>
    </row>
    <row r="162" spans="1:9" ht="38.25">
      <c r="A162" s="110"/>
      <c r="B162" s="110"/>
      <c r="C162" s="110"/>
      <c r="D162" s="114" t="s">
        <v>328</v>
      </c>
      <c r="E162" s="101">
        <v>6000</v>
      </c>
      <c r="F162" s="258"/>
      <c r="G162" s="258"/>
      <c r="H162" s="261"/>
      <c r="I162" s="262"/>
    </row>
    <row r="163" spans="1:9" ht="12.75">
      <c r="A163" s="110"/>
      <c r="B163" s="110"/>
      <c r="C163" s="110"/>
      <c r="D163" s="114"/>
      <c r="E163" s="101"/>
      <c r="F163" s="258"/>
      <c r="G163" s="258"/>
      <c r="H163" s="261"/>
      <c r="I163" s="262"/>
    </row>
    <row r="164" spans="1:9" ht="12.75">
      <c r="A164" s="111" t="s">
        <v>31</v>
      </c>
      <c r="B164" s="111">
        <v>757</v>
      </c>
      <c r="C164" s="111"/>
      <c r="D164" s="116" t="s">
        <v>65</v>
      </c>
      <c r="E164" s="85">
        <f>SUM(E166)</f>
        <v>48000</v>
      </c>
      <c r="F164" s="260"/>
      <c r="G164" s="260"/>
      <c r="H164" s="261"/>
      <c r="I164" s="262"/>
    </row>
    <row r="165" spans="1:9" ht="12.75">
      <c r="A165" s="110"/>
      <c r="B165" s="110"/>
      <c r="C165" s="111"/>
      <c r="D165" s="116"/>
      <c r="E165" s="85"/>
      <c r="F165" s="260"/>
      <c r="G165" s="260"/>
      <c r="H165" s="261"/>
      <c r="I165" s="262"/>
    </row>
    <row r="166" spans="1:9" ht="25.5">
      <c r="A166" s="109"/>
      <c r="B166" s="109"/>
      <c r="C166" s="109">
        <v>75702</v>
      </c>
      <c r="D166" s="113" t="s">
        <v>246</v>
      </c>
      <c r="E166" s="158">
        <f>SUM(E168)</f>
        <v>48000</v>
      </c>
      <c r="F166" s="258"/>
      <c r="G166" s="258"/>
      <c r="H166" s="261"/>
      <c r="I166" s="262"/>
    </row>
    <row r="167" spans="1:9" ht="12.75">
      <c r="A167" s="110"/>
      <c r="B167" s="110"/>
      <c r="C167" s="110"/>
      <c r="D167" s="114" t="s">
        <v>53</v>
      </c>
      <c r="E167" s="101">
        <f>E168</f>
        <v>48000</v>
      </c>
      <c r="F167" s="258"/>
      <c r="G167" s="258"/>
      <c r="H167" s="261"/>
      <c r="I167" s="262"/>
    </row>
    <row r="168" spans="1:9" ht="38.25">
      <c r="A168" s="111"/>
      <c r="B168" s="111"/>
      <c r="C168" s="110"/>
      <c r="D168" s="114" t="s">
        <v>247</v>
      </c>
      <c r="E168" s="101">
        <v>48000</v>
      </c>
      <c r="F168" s="258"/>
      <c r="G168" s="258"/>
      <c r="H168" s="261"/>
      <c r="I168" s="262"/>
    </row>
    <row r="169" spans="1:9" ht="12.75">
      <c r="A169" s="110"/>
      <c r="B169" s="110"/>
      <c r="C169" s="110"/>
      <c r="D169" s="114"/>
      <c r="E169" s="101"/>
      <c r="F169" s="258"/>
      <c r="G169" s="258"/>
      <c r="H169" s="261"/>
      <c r="I169" s="262"/>
    </row>
    <row r="170" spans="1:9" ht="12.75">
      <c r="A170" s="111" t="s">
        <v>33</v>
      </c>
      <c r="B170" s="111">
        <v>758</v>
      </c>
      <c r="C170" s="111"/>
      <c r="D170" s="116" t="s">
        <v>27</v>
      </c>
      <c r="E170" s="85">
        <f>SUM(E172)</f>
        <v>160000</v>
      </c>
      <c r="F170" s="260"/>
      <c r="G170" s="260"/>
      <c r="H170" s="261"/>
      <c r="I170" s="262"/>
    </row>
    <row r="171" spans="1:9" ht="12.75">
      <c r="A171" s="111"/>
      <c r="B171" s="111"/>
      <c r="C171" s="111"/>
      <c r="D171" s="116"/>
      <c r="E171" s="85"/>
      <c r="F171" s="260"/>
      <c r="G171" s="260"/>
      <c r="H171" s="261"/>
      <c r="I171" s="262"/>
    </row>
    <row r="172" spans="1:9" ht="12.75">
      <c r="A172" s="111"/>
      <c r="B172" s="108"/>
      <c r="C172" s="110">
        <v>75818</v>
      </c>
      <c r="D172" s="114" t="s">
        <v>70</v>
      </c>
      <c r="E172" s="101">
        <f>SUM(E173)</f>
        <v>160000</v>
      </c>
      <c r="F172" s="258"/>
      <c r="G172" s="258"/>
      <c r="H172" s="261"/>
      <c r="I172" s="262"/>
    </row>
    <row r="173" spans="1:9" ht="12.75">
      <c r="A173" s="111"/>
      <c r="B173" s="108"/>
      <c r="C173" s="110"/>
      <c r="D173" s="114" t="s">
        <v>351</v>
      </c>
      <c r="E173" s="101">
        <v>160000</v>
      </c>
      <c r="F173" s="258"/>
      <c r="G173" s="258"/>
      <c r="H173" s="261"/>
      <c r="I173" s="262"/>
    </row>
    <row r="174" spans="1:9" ht="12.75">
      <c r="A174" s="110"/>
      <c r="B174" s="110"/>
      <c r="C174" s="110"/>
      <c r="D174" s="114"/>
      <c r="E174" s="101"/>
      <c r="F174" s="263"/>
      <c r="G174" s="263"/>
      <c r="H174" s="261"/>
      <c r="I174" s="262"/>
    </row>
    <row r="175" spans="1:9" ht="12.75">
      <c r="A175" s="111" t="s">
        <v>37</v>
      </c>
      <c r="B175" s="111">
        <v>801</v>
      </c>
      <c r="C175" s="111"/>
      <c r="D175" s="116" t="s">
        <v>29</v>
      </c>
      <c r="E175" s="85">
        <f>SUM(E177,E199,E231,E250,E255,E270,E275+E260+E265)</f>
        <v>9458594</v>
      </c>
      <c r="F175" s="260"/>
      <c r="G175" s="260"/>
      <c r="H175" s="261"/>
      <c r="I175" s="262"/>
    </row>
    <row r="176" spans="1:9" ht="12.75">
      <c r="A176" s="111"/>
      <c r="B176" s="108"/>
      <c r="C176" s="111"/>
      <c r="D176" s="116"/>
      <c r="E176" s="85"/>
      <c r="F176" s="260"/>
      <c r="G176" s="260"/>
      <c r="H176" s="261"/>
      <c r="I176" s="262"/>
    </row>
    <row r="177" spans="1:9" ht="12.75">
      <c r="A177" s="112"/>
      <c r="B177" s="109"/>
      <c r="C177" s="109">
        <v>80101</v>
      </c>
      <c r="D177" s="113" t="s">
        <v>88</v>
      </c>
      <c r="E177" s="158">
        <f>SUM(E179,E184,E189,E194)</f>
        <v>3074815</v>
      </c>
      <c r="F177" s="258"/>
      <c r="G177" s="258"/>
      <c r="H177" s="261"/>
      <c r="I177" s="262"/>
    </row>
    <row r="178" spans="1:9" ht="12.75">
      <c r="A178" s="110"/>
      <c r="B178" s="110"/>
      <c r="C178" s="110"/>
      <c r="D178" s="114" t="s">
        <v>94</v>
      </c>
      <c r="E178" s="101"/>
      <c r="F178" s="258"/>
      <c r="G178" s="258"/>
      <c r="H178" s="261"/>
      <c r="I178" s="262"/>
    </row>
    <row r="179" spans="1:9" ht="12.75">
      <c r="A179" s="110"/>
      <c r="B179" s="110"/>
      <c r="C179" s="110"/>
      <c r="D179" s="113" t="s">
        <v>248</v>
      </c>
      <c r="E179" s="158">
        <f>SUM(E180)</f>
        <v>166750</v>
      </c>
      <c r="F179" s="260"/>
      <c r="G179" s="260"/>
      <c r="H179" s="261"/>
      <c r="I179" s="262"/>
    </row>
    <row r="180" spans="1:9" ht="12.75">
      <c r="A180" s="110"/>
      <c r="B180" s="110"/>
      <c r="C180" s="110"/>
      <c r="D180" s="114" t="s">
        <v>53</v>
      </c>
      <c r="E180" s="101">
        <f>SUM(E181:E182)</f>
        <v>166750</v>
      </c>
      <c r="F180" s="258"/>
      <c r="G180" s="258"/>
      <c r="H180" s="261"/>
      <c r="I180" s="262"/>
    </row>
    <row r="181" spans="1:9" ht="12.75">
      <c r="A181" s="110"/>
      <c r="B181" s="110"/>
      <c r="C181" s="110"/>
      <c r="D181" s="114" t="s">
        <v>198</v>
      </c>
      <c r="E181" s="101">
        <v>133600</v>
      </c>
      <c r="F181" s="258"/>
      <c r="G181" s="258"/>
      <c r="H181" s="261"/>
      <c r="I181" s="262"/>
    </row>
    <row r="182" spans="1:9" ht="12.75">
      <c r="A182" s="110"/>
      <c r="B182" s="110"/>
      <c r="C182" s="110"/>
      <c r="D182" s="114" t="s">
        <v>60</v>
      </c>
      <c r="E182" s="101">
        <v>33150</v>
      </c>
      <c r="F182" s="258"/>
      <c r="G182" s="258"/>
      <c r="H182" s="261"/>
      <c r="I182" s="262"/>
    </row>
    <row r="183" spans="1:9" ht="12.75">
      <c r="A183" s="110"/>
      <c r="B183" s="110"/>
      <c r="C183" s="110"/>
      <c r="D183" s="114"/>
      <c r="E183" s="101"/>
      <c r="F183" s="258"/>
      <c r="G183" s="258"/>
      <c r="H183" s="261"/>
      <c r="I183" s="262"/>
    </row>
    <row r="184" spans="1:9" ht="12.75">
      <c r="A184" s="110"/>
      <c r="B184" s="110"/>
      <c r="C184" s="110"/>
      <c r="D184" s="113" t="s">
        <v>249</v>
      </c>
      <c r="E184" s="158">
        <f>SUM(E185)</f>
        <v>435765</v>
      </c>
      <c r="F184" s="260"/>
      <c r="G184" s="260"/>
      <c r="H184" s="261"/>
      <c r="I184" s="262"/>
    </row>
    <row r="185" spans="1:9" ht="12.75">
      <c r="A185" s="110"/>
      <c r="B185" s="110"/>
      <c r="C185" s="110"/>
      <c r="D185" s="114" t="s">
        <v>53</v>
      </c>
      <c r="E185" s="101">
        <f>SUM(E186:E187)</f>
        <v>435765</v>
      </c>
      <c r="F185" s="258"/>
      <c r="G185" s="258"/>
      <c r="H185" s="261"/>
      <c r="I185" s="262"/>
    </row>
    <row r="186" spans="1:9" ht="12.75">
      <c r="A186" s="110"/>
      <c r="B186" s="110"/>
      <c r="C186" s="110"/>
      <c r="D186" s="114" t="s">
        <v>111</v>
      </c>
      <c r="E186" s="101">
        <v>363000</v>
      </c>
      <c r="F186" s="258"/>
      <c r="G186" s="258"/>
      <c r="H186" s="261"/>
      <c r="I186" s="262"/>
    </row>
    <row r="187" spans="1:9" ht="12.75">
      <c r="A187" s="110"/>
      <c r="B187" s="110"/>
      <c r="C187" s="110"/>
      <c r="D187" s="114" t="s">
        <v>60</v>
      </c>
      <c r="E187" s="101">
        <f>54300+3930+14535</f>
        <v>72765</v>
      </c>
      <c r="F187" s="258"/>
      <c r="G187" s="258"/>
      <c r="H187" s="261"/>
      <c r="I187" s="262"/>
    </row>
    <row r="188" spans="1:9" ht="12.75">
      <c r="A188" s="110"/>
      <c r="B188" s="110"/>
      <c r="C188" s="110"/>
      <c r="D188" s="114"/>
      <c r="E188" s="101"/>
      <c r="F188" s="258"/>
      <c r="G188" s="258"/>
      <c r="H188" s="261"/>
      <c r="I188" s="262"/>
    </row>
    <row r="189" spans="1:9" ht="25.5">
      <c r="A189" s="110"/>
      <c r="B189" s="110"/>
      <c r="C189" s="110"/>
      <c r="D189" s="113" t="s">
        <v>250</v>
      </c>
      <c r="E189" s="158">
        <f>E190</f>
        <v>1409300</v>
      </c>
      <c r="F189" s="260"/>
      <c r="G189" s="260"/>
      <c r="H189" s="261"/>
      <c r="I189" s="262"/>
    </row>
    <row r="190" spans="1:9" ht="12.75">
      <c r="A190" s="110"/>
      <c r="B190" s="110"/>
      <c r="C190" s="110"/>
      <c r="D190" s="114" t="s">
        <v>53</v>
      </c>
      <c r="E190" s="88">
        <f>SUM(E191:E192)</f>
        <v>1409300</v>
      </c>
      <c r="F190" s="258"/>
      <c r="G190" s="258"/>
      <c r="H190" s="261"/>
      <c r="I190" s="262"/>
    </row>
    <row r="191" spans="1:9" ht="12.75">
      <c r="A191" s="110"/>
      <c r="B191" s="110"/>
      <c r="C191" s="110"/>
      <c r="D191" s="114" t="s">
        <v>111</v>
      </c>
      <c r="E191" s="101">
        <v>1223300</v>
      </c>
      <c r="F191" s="258"/>
      <c r="G191" s="258"/>
      <c r="H191" s="261"/>
      <c r="I191" s="262"/>
    </row>
    <row r="192" spans="1:9" ht="12.75">
      <c r="A192" s="110"/>
      <c r="B192" s="110"/>
      <c r="C192" s="110"/>
      <c r="D192" s="114" t="s">
        <v>60</v>
      </c>
      <c r="E192" s="101">
        <f>186000</f>
        <v>186000</v>
      </c>
      <c r="F192" s="258"/>
      <c r="G192" s="258"/>
      <c r="H192" s="261"/>
      <c r="I192" s="262"/>
    </row>
    <row r="193" spans="1:9" ht="12.75">
      <c r="A193" s="110"/>
      <c r="B193" s="110"/>
      <c r="C193" s="110"/>
      <c r="D193" s="114"/>
      <c r="E193" s="101"/>
      <c r="F193" s="263"/>
      <c r="G193" s="263"/>
      <c r="H193" s="261"/>
      <c r="I193" s="262"/>
    </row>
    <row r="194" spans="1:9" ht="12.75">
      <c r="A194" s="110"/>
      <c r="B194" s="110"/>
      <c r="C194" s="110"/>
      <c r="D194" s="113" t="s">
        <v>251</v>
      </c>
      <c r="E194" s="158">
        <f>SUM(E195)</f>
        <v>1063000</v>
      </c>
      <c r="F194" s="260"/>
      <c r="G194" s="260"/>
      <c r="H194" s="261"/>
      <c r="I194" s="262"/>
    </row>
    <row r="195" spans="1:9" ht="12.75">
      <c r="A195" s="110"/>
      <c r="B195" s="110"/>
      <c r="C195" s="110"/>
      <c r="D195" s="114" t="s">
        <v>61</v>
      </c>
      <c r="E195" s="101">
        <f>SUM(E196:E197)</f>
        <v>1063000</v>
      </c>
      <c r="F195" s="258"/>
      <c r="G195" s="258"/>
      <c r="H195" s="261"/>
      <c r="I195" s="262"/>
    </row>
    <row r="196" spans="1:9" ht="12.75">
      <c r="A196" s="110"/>
      <c r="B196" s="110"/>
      <c r="C196" s="110"/>
      <c r="D196" s="114" t="s">
        <v>111</v>
      </c>
      <c r="E196" s="101">
        <v>853000</v>
      </c>
      <c r="F196" s="258"/>
      <c r="G196" s="258"/>
      <c r="H196" s="261"/>
      <c r="I196" s="262"/>
    </row>
    <row r="197" spans="1:9" ht="12.75">
      <c r="A197" s="110"/>
      <c r="B197" s="110"/>
      <c r="C197" s="110"/>
      <c r="D197" s="114" t="s">
        <v>60</v>
      </c>
      <c r="E197" s="101">
        <v>210000</v>
      </c>
      <c r="F197" s="258"/>
      <c r="G197" s="258"/>
      <c r="H197" s="261"/>
      <c r="I197" s="262"/>
    </row>
    <row r="198" spans="1:9" ht="12.75">
      <c r="A198" s="110"/>
      <c r="B198" s="110"/>
      <c r="C198" s="110"/>
      <c r="D198" s="114"/>
      <c r="E198" s="101"/>
      <c r="F198" s="258"/>
      <c r="G198" s="258"/>
      <c r="H198" s="261"/>
      <c r="I198" s="262"/>
    </row>
    <row r="199" spans="1:9" ht="12.75">
      <c r="A199" s="112"/>
      <c r="B199" s="109"/>
      <c r="C199" s="109">
        <v>80104</v>
      </c>
      <c r="D199" s="113" t="s">
        <v>252</v>
      </c>
      <c r="E199" s="158">
        <f>SUM(E201,E206,E211,E216,E221,E226)</f>
        <v>1507050</v>
      </c>
      <c r="F199" s="258"/>
      <c r="G199" s="258"/>
      <c r="H199" s="261"/>
      <c r="I199" s="262"/>
    </row>
    <row r="200" spans="1:9" ht="12.75">
      <c r="A200" s="111"/>
      <c r="B200" s="108"/>
      <c r="C200" s="108"/>
      <c r="D200" s="117" t="s">
        <v>94</v>
      </c>
      <c r="E200" s="88"/>
      <c r="F200" s="258"/>
      <c r="G200" s="258"/>
      <c r="H200" s="261"/>
      <c r="I200" s="262"/>
    </row>
    <row r="201" spans="1:9" ht="12.75">
      <c r="A201" s="111"/>
      <c r="B201" s="108"/>
      <c r="C201" s="108"/>
      <c r="D201" s="113" t="s">
        <v>199</v>
      </c>
      <c r="E201" s="158">
        <f>SUM(E202)</f>
        <v>379700</v>
      </c>
      <c r="F201" s="260"/>
      <c r="G201" s="260"/>
      <c r="H201" s="261"/>
      <c r="I201" s="262"/>
    </row>
    <row r="202" spans="1:9" ht="12.75">
      <c r="A202" s="111"/>
      <c r="B202" s="108"/>
      <c r="C202" s="108"/>
      <c r="D202" s="117" t="s">
        <v>53</v>
      </c>
      <c r="E202" s="88">
        <f>SUM(E203:E204)</f>
        <v>379700</v>
      </c>
      <c r="F202" s="258"/>
      <c r="G202" s="258"/>
      <c r="H202" s="261"/>
      <c r="I202" s="262"/>
    </row>
    <row r="203" spans="1:9" ht="12.75">
      <c r="A203" s="111"/>
      <c r="B203" s="108"/>
      <c r="C203" s="108"/>
      <c r="D203" s="117" t="s">
        <v>111</v>
      </c>
      <c r="E203" s="88">
        <v>329700</v>
      </c>
      <c r="F203" s="258"/>
      <c r="G203" s="258"/>
      <c r="H203" s="261"/>
      <c r="I203" s="262"/>
    </row>
    <row r="204" spans="1:9" ht="12.75">
      <c r="A204" s="111"/>
      <c r="B204" s="108"/>
      <c r="C204" s="108"/>
      <c r="D204" s="117" t="s">
        <v>60</v>
      </c>
      <c r="E204" s="88">
        <v>50000</v>
      </c>
      <c r="F204" s="258"/>
      <c r="G204" s="258"/>
      <c r="H204" s="261"/>
      <c r="I204" s="262"/>
    </row>
    <row r="205" spans="1:9" ht="12.75">
      <c r="A205" s="111"/>
      <c r="B205" s="108"/>
      <c r="C205" s="108"/>
      <c r="D205" s="117"/>
      <c r="E205" s="88"/>
      <c r="F205" s="258"/>
      <c r="G205" s="258"/>
      <c r="H205" s="261"/>
      <c r="I205" s="262"/>
    </row>
    <row r="206" spans="1:9" ht="12.75">
      <c r="A206" s="111"/>
      <c r="B206" s="108"/>
      <c r="C206" s="108"/>
      <c r="D206" s="113" t="s">
        <v>200</v>
      </c>
      <c r="E206" s="158">
        <f>E207</f>
        <v>459250</v>
      </c>
      <c r="F206" s="260"/>
      <c r="G206" s="260"/>
      <c r="H206" s="261"/>
      <c r="I206" s="262"/>
    </row>
    <row r="207" spans="1:9" ht="12.75">
      <c r="A207" s="111"/>
      <c r="B207" s="108"/>
      <c r="C207" s="108"/>
      <c r="D207" s="117" t="s">
        <v>61</v>
      </c>
      <c r="E207" s="88">
        <f>SUM(E208:E209)</f>
        <v>459250</v>
      </c>
      <c r="F207" s="258"/>
      <c r="G207" s="258"/>
      <c r="H207" s="261"/>
      <c r="I207" s="262"/>
    </row>
    <row r="208" spans="1:9" ht="12.75">
      <c r="A208" s="111"/>
      <c r="B208" s="108"/>
      <c r="C208" s="108"/>
      <c r="D208" s="117" t="s">
        <v>111</v>
      </c>
      <c r="E208" s="88">
        <v>386600</v>
      </c>
      <c r="F208" s="258"/>
      <c r="G208" s="258"/>
      <c r="H208" s="261"/>
      <c r="I208" s="262"/>
    </row>
    <row r="209" spans="1:9" ht="12.75">
      <c r="A209" s="111"/>
      <c r="B209" s="108"/>
      <c r="C209" s="108"/>
      <c r="D209" s="117" t="s">
        <v>60</v>
      </c>
      <c r="E209" s="88">
        <v>72650</v>
      </c>
      <c r="F209" s="258"/>
      <c r="G209" s="258"/>
      <c r="H209" s="261"/>
      <c r="I209" s="262"/>
    </row>
    <row r="210" spans="1:9" ht="12.75">
      <c r="A210" s="111"/>
      <c r="B210" s="108"/>
      <c r="C210" s="108"/>
      <c r="D210" s="117"/>
      <c r="E210" s="88"/>
      <c r="F210" s="263"/>
      <c r="G210" s="263"/>
      <c r="H210" s="261"/>
      <c r="I210" s="262"/>
    </row>
    <row r="211" spans="1:9" ht="12.75">
      <c r="A211" s="111"/>
      <c r="B211" s="108"/>
      <c r="C211" s="108"/>
      <c r="D211" s="113" t="s">
        <v>201</v>
      </c>
      <c r="E211" s="158">
        <f>SUM(E212)</f>
        <v>444350</v>
      </c>
      <c r="F211" s="260"/>
      <c r="G211" s="260"/>
      <c r="H211" s="261"/>
      <c r="I211" s="262"/>
    </row>
    <row r="212" spans="1:9" ht="12.75">
      <c r="A212" s="111"/>
      <c r="B212" s="108"/>
      <c r="C212" s="108"/>
      <c r="D212" s="117" t="s">
        <v>53</v>
      </c>
      <c r="E212" s="88">
        <f>SUM(E213:E214)</f>
        <v>444350</v>
      </c>
      <c r="F212" s="258"/>
      <c r="G212" s="258"/>
      <c r="H212" s="261"/>
      <c r="I212" s="262"/>
    </row>
    <row r="213" spans="1:9" ht="12.75">
      <c r="A213" s="111"/>
      <c r="B213" s="108"/>
      <c r="C213" s="108"/>
      <c r="D213" s="117" t="s">
        <v>111</v>
      </c>
      <c r="E213" s="88">
        <v>331600</v>
      </c>
      <c r="F213" s="258"/>
      <c r="G213" s="258"/>
      <c r="H213" s="261"/>
      <c r="I213" s="262"/>
    </row>
    <row r="214" spans="1:9" ht="12.75">
      <c r="A214" s="111"/>
      <c r="B214" s="108"/>
      <c r="C214" s="108"/>
      <c r="D214" s="117" t="s">
        <v>60</v>
      </c>
      <c r="E214" s="88">
        <v>112750</v>
      </c>
      <c r="F214" s="258"/>
      <c r="G214" s="258"/>
      <c r="H214" s="261"/>
      <c r="I214" s="262"/>
    </row>
    <row r="215" spans="1:9" ht="12.75">
      <c r="A215" s="111"/>
      <c r="B215" s="108"/>
      <c r="C215" s="108"/>
      <c r="D215" s="117"/>
      <c r="E215" s="88"/>
      <c r="F215" s="258"/>
      <c r="G215" s="258"/>
      <c r="H215" s="261"/>
      <c r="I215" s="262"/>
    </row>
    <row r="216" spans="1:9" ht="12.75">
      <c r="A216" s="111"/>
      <c r="B216" s="108"/>
      <c r="C216" s="108"/>
      <c r="D216" s="113" t="s">
        <v>202</v>
      </c>
      <c r="E216" s="158">
        <f>SUM(E217)</f>
        <v>81000</v>
      </c>
      <c r="F216" s="260"/>
      <c r="G216" s="260"/>
      <c r="H216" s="261"/>
      <c r="I216" s="262"/>
    </row>
    <row r="217" spans="1:9" ht="12.75">
      <c r="A217" s="111"/>
      <c r="B217" s="108"/>
      <c r="C217" s="108"/>
      <c r="D217" s="117" t="s">
        <v>53</v>
      </c>
      <c r="E217" s="88">
        <f>SUM(E218:E219)</f>
        <v>81000</v>
      </c>
      <c r="F217" s="258"/>
      <c r="G217" s="258"/>
      <c r="H217" s="261"/>
      <c r="I217" s="262"/>
    </row>
    <row r="218" spans="1:9" ht="12.75">
      <c r="A218" s="111"/>
      <c r="B218" s="108"/>
      <c r="C218" s="108"/>
      <c r="D218" s="117" t="s">
        <v>111</v>
      </c>
      <c r="E218" s="88">
        <v>67000</v>
      </c>
      <c r="F218" s="258"/>
      <c r="G218" s="258"/>
      <c r="H218" s="261"/>
      <c r="I218" s="262"/>
    </row>
    <row r="219" spans="1:9" ht="12.75">
      <c r="A219" s="111"/>
      <c r="B219" s="108"/>
      <c r="C219" s="108"/>
      <c r="D219" s="117" t="s">
        <v>60</v>
      </c>
      <c r="E219" s="88">
        <v>14000</v>
      </c>
      <c r="F219" s="258"/>
      <c r="G219" s="258"/>
      <c r="H219" s="261"/>
      <c r="I219" s="262"/>
    </row>
    <row r="220" spans="1:9" ht="12.75">
      <c r="A220" s="111"/>
      <c r="B220" s="108"/>
      <c r="C220" s="108"/>
      <c r="D220" s="117"/>
      <c r="E220" s="88"/>
      <c r="F220" s="258"/>
      <c r="G220" s="258"/>
      <c r="H220" s="261"/>
      <c r="I220" s="262"/>
    </row>
    <row r="221" spans="1:9" ht="12.75">
      <c r="A221" s="111"/>
      <c r="B221" s="108"/>
      <c r="C221" s="108"/>
      <c r="D221" s="113" t="s">
        <v>203</v>
      </c>
      <c r="E221" s="158">
        <f>SUM(E222)</f>
        <v>71500</v>
      </c>
      <c r="F221" s="260"/>
      <c r="G221" s="260"/>
      <c r="H221" s="261"/>
      <c r="I221" s="262"/>
    </row>
    <row r="222" spans="1:9" ht="12.75">
      <c r="A222" s="111"/>
      <c r="B222" s="108"/>
      <c r="C222" s="108"/>
      <c r="D222" s="117" t="s">
        <v>53</v>
      </c>
      <c r="E222" s="88">
        <f>SUM(E223:E224)</f>
        <v>71500</v>
      </c>
      <c r="F222" s="258"/>
      <c r="G222" s="258"/>
      <c r="H222" s="261"/>
      <c r="I222" s="262"/>
    </row>
    <row r="223" spans="1:9" ht="12.75">
      <c r="A223" s="111"/>
      <c r="B223" s="108"/>
      <c r="C223" s="108"/>
      <c r="D223" s="117" t="s">
        <v>111</v>
      </c>
      <c r="E223" s="88">
        <v>58500</v>
      </c>
      <c r="F223" s="258"/>
      <c r="G223" s="258"/>
      <c r="H223" s="261"/>
      <c r="I223" s="262"/>
    </row>
    <row r="224" spans="1:9" ht="12.75">
      <c r="A224" s="111"/>
      <c r="B224" s="108"/>
      <c r="C224" s="108"/>
      <c r="D224" s="117" t="s">
        <v>60</v>
      </c>
      <c r="E224" s="88">
        <v>13000</v>
      </c>
      <c r="F224" s="258"/>
      <c r="G224" s="258"/>
      <c r="H224" s="261"/>
      <c r="I224" s="262"/>
    </row>
    <row r="225" spans="1:9" ht="12.75">
      <c r="A225" s="111"/>
      <c r="B225" s="108"/>
      <c r="C225" s="108"/>
      <c r="D225" s="117"/>
      <c r="E225" s="88"/>
      <c r="F225" s="258"/>
      <c r="G225" s="258"/>
      <c r="H225" s="261"/>
      <c r="I225" s="262"/>
    </row>
    <row r="226" spans="1:9" ht="12.75">
      <c r="A226" s="111"/>
      <c r="B226" s="108"/>
      <c r="C226" s="108"/>
      <c r="D226" s="113" t="s">
        <v>204</v>
      </c>
      <c r="E226" s="158">
        <f>SUM(E227)</f>
        <v>71250</v>
      </c>
      <c r="F226" s="260"/>
      <c r="G226" s="260"/>
      <c r="H226" s="261"/>
      <c r="I226" s="262"/>
    </row>
    <row r="227" spans="1:9" ht="12.75">
      <c r="A227" s="111"/>
      <c r="B227" s="108"/>
      <c r="C227" s="108"/>
      <c r="D227" s="117" t="s">
        <v>53</v>
      </c>
      <c r="E227" s="88">
        <f>SUM(E228:E229)</f>
        <v>71250</v>
      </c>
      <c r="F227" s="258"/>
      <c r="G227" s="258"/>
      <c r="H227" s="261"/>
      <c r="I227" s="262"/>
    </row>
    <row r="228" spans="1:9" ht="12.75">
      <c r="A228" s="111"/>
      <c r="B228" s="108"/>
      <c r="C228" s="108"/>
      <c r="D228" s="117" t="s">
        <v>111</v>
      </c>
      <c r="E228" s="88">
        <v>57850</v>
      </c>
      <c r="F228" s="258"/>
      <c r="G228" s="258"/>
      <c r="H228" s="261"/>
      <c r="I228" s="262"/>
    </row>
    <row r="229" spans="1:9" ht="12.75">
      <c r="A229" s="111"/>
      <c r="B229" s="108"/>
      <c r="C229" s="108"/>
      <c r="D229" s="117" t="s">
        <v>60</v>
      </c>
      <c r="E229" s="88">
        <v>13400</v>
      </c>
      <c r="F229" s="258"/>
      <c r="G229" s="258"/>
      <c r="H229" s="261"/>
      <c r="I229" s="262"/>
    </row>
    <row r="230" spans="1:9" ht="12.75">
      <c r="A230" s="111"/>
      <c r="B230" s="108"/>
      <c r="C230" s="110"/>
      <c r="D230" s="114"/>
      <c r="E230" s="101"/>
      <c r="F230" s="258"/>
      <c r="G230" s="258"/>
      <c r="H230" s="261"/>
      <c r="I230" s="262"/>
    </row>
    <row r="231" spans="1:9" ht="12.75">
      <c r="A231" s="112"/>
      <c r="B231" s="109"/>
      <c r="C231" s="109">
        <v>80110</v>
      </c>
      <c r="D231" s="113" t="s">
        <v>253</v>
      </c>
      <c r="E231" s="158">
        <f>SUM(E233,E241)</f>
        <v>3362929</v>
      </c>
      <c r="F231" s="258"/>
      <c r="G231" s="258"/>
      <c r="H231" s="261"/>
      <c r="I231" s="262"/>
    </row>
    <row r="232" spans="1:9" ht="12.75">
      <c r="A232" s="111"/>
      <c r="B232" s="108"/>
      <c r="C232" s="108"/>
      <c r="D232" s="117" t="s">
        <v>94</v>
      </c>
      <c r="E232" s="88"/>
      <c r="F232" s="258"/>
      <c r="G232" s="258"/>
      <c r="H232" s="261"/>
      <c r="I232" s="262"/>
    </row>
    <row r="233" spans="1:9" ht="12.75">
      <c r="A233" s="111"/>
      <c r="B233" s="108"/>
      <c r="C233" s="108"/>
      <c r="D233" s="113" t="s">
        <v>205</v>
      </c>
      <c r="E233" s="158">
        <f>E234+E238</f>
        <v>1200700</v>
      </c>
      <c r="F233" s="260"/>
      <c r="G233" s="260"/>
      <c r="H233" s="261"/>
      <c r="I233" s="262"/>
    </row>
    <row r="234" spans="1:9" ht="12.75">
      <c r="A234" s="111"/>
      <c r="B234" s="108"/>
      <c r="C234" s="108"/>
      <c r="D234" s="117" t="s">
        <v>53</v>
      </c>
      <c r="E234" s="88">
        <f>SUM(E235:E236)</f>
        <v>720700</v>
      </c>
      <c r="F234" s="258"/>
      <c r="G234" s="258"/>
      <c r="H234" s="261"/>
      <c r="I234" s="262"/>
    </row>
    <row r="235" spans="1:9" ht="12.75">
      <c r="A235" s="111"/>
      <c r="B235" s="108"/>
      <c r="C235" s="108"/>
      <c r="D235" s="117" t="s">
        <v>111</v>
      </c>
      <c r="E235" s="88">
        <v>620700</v>
      </c>
      <c r="F235" s="258"/>
      <c r="G235" s="258"/>
      <c r="H235" s="261"/>
      <c r="I235" s="262"/>
    </row>
    <row r="236" spans="1:9" ht="12.75">
      <c r="A236" s="111"/>
      <c r="B236" s="108"/>
      <c r="C236" s="108"/>
      <c r="D236" s="117" t="s">
        <v>60</v>
      </c>
      <c r="E236" s="88">
        <v>100000</v>
      </c>
      <c r="F236" s="258"/>
      <c r="G236" s="258"/>
      <c r="H236" s="261"/>
      <c r="I236" s="262"/>
    </row>
    <row r="237" spans="1:9" ht="12.75">
      <c r="A237" s="111"/>
      <c r="B237" s="108"/>
      <c r="C237" s="108"/>
      <c r="D237" s="117"/>
      <c r="E237" s="88"/>
      <c r="F237" s="258"/>
      <c r="G237" s="258"/>
      <c r="H237" s="261"/>
      <c r="I237" s="262"/>
    </row>
    <row r="238" spans="1:9" ht="12.75">
      <c r="A238" s="111"/>
      <c r="B238" s="108"/>
      <c r="C238" s="108"/>
      <c r="D238" s="117" t="s">
        <v>168</v>
      </c>
      <c r="E238" s="88">
        <f>E239</f>
        <v>480000</v>
      </c>
      <c r="F238" s="258"/>
      <c r="G238" s="258"/>
      <c r="H238" s="261"/>
      <c r="I238" s="262"/>
    </row>
    <row r="239" spans="1:9" ht="25.5">
      <c r="A239" s="111"/>
      <c r="B239" s="108"/>
      <c r="C239" s="108"/>
      <c r="D239" s="117" t="s">
        <v>418</v>
      </c>
      <c r="E239" s="88">
        <v>480000</v>
      </c>
      <c r="F239" s="258"/>
      <c r="G239" s="258"/>
      <c r="H239" s="261"/>
      <c r="I239" s="262"/>
    </row>
    <row r="240" spans="1:9" ht="12.75">
      <c r="A240" s="111"/>
      <c r="B240" s="108"/>
      <c r="C240" s="108"/>
      <c r="D240" s="117"/>
      <c r="E240" s="88"/>
      <c r="F240" s="258"/>
      <c r="G240" s="258"/>
      <c r="H240" s="261"/>
      <c r="I240" s="262"/>
    </row>
    <row r="241" spans="1:9" ht="12.75">
      <c r="A241" s="111"/>
      <c r="B241" s="108"/>
      <c r="C241" s="108"/>
      <c r="D241" s="113" t="s">
        <v>206</v>
      </c>
      <c r="E241" s="158">
        <f>SUM(E242,E247)</f>
        <v>2162229</v>
      </c>
      <c r="F241" s="260"/>
      <c r="G241" s="260"/>
      <c r="H241" s="261"/>
      <c r="I241" s="262"/>
    </row>
    <row r="242" spans="1:9" ht="12.75">
      <c r="A242" s="111"/>
      <c r="B242" s="108"/>
      <c r="C242" s="108"/>
      <c r="D242" s="117" t="s">
        <v>53</v>
      </c>
      <c r="E242" s="88">
        <f>SUM(E243:E245)</f>
        <v>1190189</v>
      </c>
      <c r="F242" s="258"/>
      <c r="G242" s="258"/>
      <c r="H242" s="261"/>
      <c r="I242" s="262"/>
    </row>
    <row r="243" spans="1:9" ht="12.75">
      <c r="A243" s="111"/>
      <c r="B243" s="108"/>
      <c r="C243" s="108"/>
      <c r="D243" s="117" t="s">
        <v>111</v>
      </c>
      <c r="E243" s="88">
        <v>925000</v>
      </c>
      <c r="F243" s="258"/>
      <c r="G243" s="258"/>
      <c r="H243" s="261"/>
      <c r="I243" s="262"/>
    </row>
    <row r="244" spans="1:9" ht="12.75">
      <c r="A244" s="111"/>
      <c r="B244" s="108"/>
      <c r="C244" s="108"/>
      <c r="D244" s="117" t="s">
        <v>89</v>
      </c>
      <c r="E244" s="88">
        <v>212000</v>
      </c>
      <c r="F244" s="258"/>
      <c r="G244" s="258"/>
      <c r="H244" s="261"/>
      <c r="I244" s="262"/>
    </row>
    <row r="245" spans="1:9" ht="12.75">
      <c r="A245" s="111"/>
      <c r="B245" s="108"/>
      <c r="C245" s="108"/>
      <c r="D245" s="117" t="s">
        <v>294</v>
      </c>
      <c r="E245" s="88">
        <v>53189</v>
      </c>
      <c r="F245" s="258"/>
      <c r="G245" s="258"/>
      <c r="H245" s="261"/>
      <c r="I245" s="262"/>
    </row>
    <row r="246" spans="1:9" ht="12.75">
      <c r="A246" s="111"/>
      <c r="B246" s="108"/>
      <c r="C246" s="108"/>
      <c r="D246" s="117"/>
      <c r="E246" s="88"/>
      <c r="F246" s="258"/>
      <c r="G246" s="258"/>
      <c r="H246" s="261"/>
      <c r="I246" s="262"/>
    </row>
    <row r="247" spans="1:9" ht="12.75">
      <c r="A247" s="111"/>
      <c r="B247" s="108"/>
      <c r="C247" s="108"/>
      <c r="D247" s="117" t="s">
        <v>77</v>
      </c>
      <c r="E247" s="88">
        <f>SUM(E248:E248)</f>
        <v>972040</v>
      </c>
      <c r="F247" s="258"/>
      <c r="G247" s="258"/>
      <c r="H247" s="261"/>
      <c r="I247" s="262"/>
    </row>
    <row r="248" spans="1:9" ht="38.25">
      <c r="A248" s="111"/>
      <c r="B248" s="108"/>
      <c r="C248" s="108"/>
      <c r="D248" s="117" t="s">
        <v>210</v>
      </c>
      <c r="E248" s="88">
        <v>972040</v>
      </c>
      <c r="F248" s="258"/>
      <c r="G248" s="258"/>
      <c r="H248" s="261"/>
      <c r="I248" s="262"/>
    </row>
    <row r="249" spans="1:9" ht="12.75">
      <c r="A249" s="111"/>
      <c r="B249" s="108"/>
      <c r="C249" s="108"/>
      <c r="D249" s="114"/>
      <c r="E249" s="105"/>
      <c r="F249" s="263"/>
      <c r="G249" s="263"/>
      <c r="H249" s="261"/>
      <c r="I249" s="262"/>
    </row>
    <row r="250" spans="1:9" ht="12.75">
      <c r="A250" s="112"/>
      <c r="B250" s="109"/>
      <c r="C250" s="109">
        <v>80113</v>
      </c>
      <c r="D250" s="113" t="s">
        <v>91</v>
      </c>
      <c r="E250" s="158">
        <f>SUM(E251)</f>
        <v>120000</v>
      </c>
      <c r="F250" s="258"/>
      <c r="G250" s="258"/>
      <c r="H250" s="261"/>
      <c r="I250" s="262"/>
    </row>
    <row r="251" spans="1:9" ht="12.75">
      <c r="A251" s="111"/>
      <c r="B251" s="108"/>
      <c r="C251" s="108"/>
      <c r="D251" s="117" t="s">
        <v>61</v>
      </c>
      <c r="E251" s="88">
        <f>SUM(E252:E253)</f>
        <v>120000</v>
      </c>
      <c r="F251" s="258"/>
      <c r="G251" s="258"/>
      <c r="H251" s="261"/>
      <c r="I251" s="262"/>
    </row>
    <row r="252" spans="1:9" ht="12.75">
      <c r="A252" s="111"/>
      <c r="B252" s="108"/>
      <c r="C252" s="108"/>
      <c r="D252" s="117" t="s">
        <v>111</v>
      </c>
      <c r="E252" s="88">
        <v>35115</v>
      </c>
      <c r="F252" s="258"/>
      <c r="G252" s="258"/>
      <c r="H252" s="261"/>
      <c r="I252" s="262"/>
    </row>
    <row r="253" spans="1:9" ht="12.75">
      <c r="A253" s="111"/>
      <c r="B253" s="108"/>
      <c r="C253" s="108"/>
      <c r="D253" s="114" t="s">
        <v>60</v>
      </c>
      <c r="E253" s="88">
        <v>84885</v>
      </c>
      <c r="F253" s="258"/>
      <c r="G253" s="258"/>
      <c r="H253" s="261"/>
      <c r="I253" s="262"/>
    </row>
    <row r="254" spans="1:9" ht="12.75">
      <c r="A254" s="111"/>
      <c r="B254" s="108"/>
      <c r="C254" s="108"/>
      <c r="D254" s="117"/>
      <c r="E254" s="88"/>
      <c r="F254" s="263"/>
      <c r="G254" s="263"/>
      <c r="H254" s="261"/>
      <c r="I254" s="262"/>
    </row>
    <row r="255" spans="1:9" ht="25.5">
      <c r="A255" s="112"/>
      <c r="B255" s="109"/>
      <c r="C255" s="109">
        <v>80114</v>
      </c>
      <c r="D255" s="113" t="s">
        <v>254</v>
      </c>
      <c r="E255" s="158">
        <f>SUM(E256)</f>
        <v>352500</v>
      </c>
      <c r="F255" s="258"/>
      <c r="G255" s="258"/>
      <c r="H255" s="261"/>
      <c r="I255" s="262"/>
    </row>
    <row r="256" spans="1:9" ht="12.75">
      <c r="A256" s="111"/>
      <c r="B256" s="108"/>
      <c r="C256" s="108"/>
      <c r="D256" s="117" t="s">
        <v>53</v>
      </c>
      <c r="E256" s="88">
        <f>SUM(E257:E258)</f>
        <v>352500</v>
      </c>
      <c r="F256" s="258"/>
      <c r="G256" s="258"/>
      <c r="H256" s="261"/>
      <c r="I256" s="262"/>
    </row>
    <row r="257" spans="1:9" ht="12.75">
      <c r="A257" s="110"/>
      <c r="B257" s="110"/>
      <c r="C257" s="108"/>
      <c r="D257" s="117" t="s">
        <v>232</v>
      </c>
      <c r="E257" s="88">
        <v>288300</v>
      </c>
      <c r="F257" s="258"/>
      <c r="G257" s="258"/>
      <c r="H257" s="261"/>
      <c r="I257" s="262"/>
    </row>
    <row r="258" spans="1:9" ht="12.75">
      <c r="A258" s="111"/>
      <c r="B258" s="108"/>
      <c r="C258" s="108"/>
      <c r="D258" s="117" t="s">
        <v>60</v>
      </c>
      <c r="E258" s="88">
        <v>64200</v>
      </c>
      <c r="F258" s="258"/>
      <c r="G258" s="258"/>
      <c r="H258" s="261"/>
      <c r="I258" s="262"/>
    </row>
    <row r="259" spans="1:9" ht="12.75">
      <c r="A259" s="110"/>
      <c r="B259" s="110"/>
      <c r="C259" s="110"/>
      <c r="D259" s="114"/>
      <c r="E259" s="101"/>
      <c r="F259" s="258"/>
      <c r="G259" s="258"/>
      <c r="H259" s="261"/>
      <c r="I259" s="262"/>
    </row>
    <row r="260" spans="1:9" ht="12.75">
      <c r="A260" s="109"/>
      <c r="B260" s="109"/>
      <c r="C260" s="109">
        <v>80123</v>
      </c>
      <c r="D260" s="113" t="s">
        <v>143</v>
      </c>
      <c r="E260" s="158">
        <f>E261</f>
        <v>213600</v>
      </c>
      <c r="F260" s="258"/>
      <c r="G260" s="258"/>
      <c r="H260" s="261"/>
      <c r="I260" s="262"/>
    </row>
    <row r="261" spans="1:9" ht="12.75">
      <c r="A261" s="110"/>
      <c r="B261" s="110"/>
      <c r="C261" s="110"/>
      <c r="D261" s="114" t="s">
        <v>144</v>
      </c>
      <c r="E261" s="101">
        <f>SUM(E262:E263)</f>
        <v>213600</v>
      </c>
      <c r="F261" s="258"/>
      <c r="G261" s="258"/>
      <c r="H261" s="261"/>
      <c r="I261" s="262"/>
    </row>
    <row r="262" spans="1:9" ht="12.75">
      <c r="A262" s="110"/>
      <c r="B262" s="110"/>
      <c r="C262" s="110"/>
      <c r="D262" s="117" t="s">
        <v>235</v>
      </c>
      <c r="E262" s="101">
        <v>192600</v>
      </c>
      <c r="F262" s="258"/>
      <c r="G262" s="258"/>
      <c r="H262" s="261"/>
      <c r="I262" s="262"/>
    </row>
    <row r="263" spans="1:9" ht="12.75">
      <c r="A263" s="110"/>
      <c r="B263" s="110"/>
      <c r="C263" s="110"/>
      <c r="D263" s="114" t="s">
        <v>145</v>
      </c>
      <c r="E263" s="101">
        <v>21000</v>
      </c>
      <c r="F263" s="258"/>
      <c r="G263" s="258"/>
      <c r="H263" s="261"/>
      <c r="I263" s="262"/>
    </row>
    <row r="264" spans="1:9" ht="12.75">
      <c r="A264" s="110"/>
      <c r="B264" s="110"/>
      <c r="C264" s="110"/>
      <c r="D264" s="114"/>
      <c r="E264" s="101"/>
      <c r="F264" s="263"/>
      <c r="G264" s="263"/>
      <c r="H264" s="261"/>
      <c r="I264" s="262"/>
    </row>
    <row r="265" spans="1:9" ht="12.75">
      <c r="A265" s="109"/>
      <c r="B265" s="109"/>
      <c r="C265" s="109">
        <v>80130</v>
      </c>
      <c r="D265" s="113" t="s">
        <v>146</v>
      </c>
      <c r="E265" s="158">
        <f>E266</f>
        <v>743600</v>
      </c>
      <c r="F265" s="258"/>
      <c r="G265" s="258"/>
      <c r="H265" s="261"/>
      <c r="I265" s="262"/>
    </row>
    <row r="266" spans="1:9" ht="12.75">
      <c r="A266" s="111"/>
      <c r="B266" s="108"/>
      <c r="C266" s="110"/>
      <c r="D266" s="114" t="s">
        <v>144</v>
      </c>
      <c r="E266" s="101">
        <f>SUM(E267:E268)</f>
        <v>743600</v>
      </c>
      <c r="F266" s="258"/>
      <c r="G266" s="258"/>
      <c r="H266" s="261"/>
      <c r="I266" s="262"/>
    </row>
    <row r="267" spans="1:9" ht="12.75">
      <c r="A267" s="111"/>
      <c r="B267" s="108"/>
      <c r="C267" s="110"/>
      <c r="D267" s="117" t="s">
        <v>111</v>
      </c>
      <c r="E267" s="101">
        <v>653600</v>
      </c>
      <c r="F267" s="258"/>
      <c r="G267" s="258"/>
      <c r="H267" s="261"/>
      <c r="I267" s="262"/>
    </row>
    <row r="268" spans="1:9" ht="12.75">
      <c r="A268" s="111"/>
      <c r="B268" s="108"/>
      <c r="C268" s="110"/>
      <c r="D268" s="114" t="s">
        <v>145</v>
      </c>
      <c r="E268" s="101">
        <v>90000</v>
      </c>
      <c r="F268" s="258"/>
      <c r="G268" s="258"/>
      <c r="H268" s="261"/>
      <c r="I268" s="262"/>
    </row>
    <row r="269" spans="1:9" ht="12.75">
      <c r="A269" s="111"/>
      <c r="B269" s="108"/>
      <c r="C269" s="110"/>
      <c r="D269" s="114"/>
      <c r="E269" s="101"/>
      <c r="F269" s="258"/>
      <c r="G269" s="258"/>
      <c r="H269" s="261"/>
      <c r="I269" s="262"/>
    </row>
    <row r="270" spans="1:9" ht="12.75">
      <c r="A270" s="109"/>
      <c r="B270" s="109"/>
      <c r="C270" s="109">
        <v>80146</v>
      </c>
      <c r="D270" s="113" t="s">
        <v>112</v>
      </c>
      <c r="E270" s="158">
        <f>SUM(E271)</f>
        <v>40000</v>
      </c>
      <c r="F270" s="258"/>
      <c r="G270" s="258"/>
      <c r="H270" s="261"/>
      <c r="I270" s="262"/>
    </row>
    <row r="271" spans="1:9" ht="12.75">
      <c r="A271" s="111"/>
      <c r="B271" s="108"/>
      <c r="C271" s="108"/>
      <c r="D271" s="117" t="s">
        <v>53</v>
      </c>
      <c r="E271" s="88">
        <f>SUM(E272:E273)</f>
        <v>40000</v>
      </c>
      <c r="F271" s="258"/>
      <c r="G271" s="258"/>
      <c r="H271" s="261"/>
      <c r="I271" s="262"/>
    </row>
    <row r="272" spans="1:9" ht="12.75">
      <c r="A272" s="111"/>
      <c r="B272" s="108"/>
      <c r="C272" s="108"/>
      <c r="D272" s="117" t="s">
        <v>111</v>
      </c>
      <c r="E272" s="88">
        <v>9600</v>
      </c>
      <c r="F272" s="258"/>
      <c r="G272" s="258"/>
      <c r="H272" s="261"/>
      <c r="I272" s="262"/>
    </row>
    <row r="273" spans="1:9" ht="12.75">
      <c r="A273" s="111"/>
      <c r="B273" s="108"/>
      <c r="C273" s="108"/>
      <c r="D273" s="117" t="s">
        <v>60</v>
      </c>
      <c r="E273" s="88">
        <v>30400</v>
      </c>
      <c r="F273" s="258"/>
      <c r="G273" s="258"/>
      <c r="H273" s="261"/>
      <c r="I273" s="262"/>
    </row>
    <row r="274" spans="1:9" ht="12.75">
      <c r="A274" s="110"/>
      <c r="B274" s="110"/>
      <c r="C274" s="110"/>
      <c r="D274" s="114"/>
      <c r="E274" s="101"/>
      <c r="F274" s="258"/>
      <c r="G274" s="258"/>
      <c r="H274" s="261"/>
      <c r="I274" s="262"/>
    </row>
    <row r="275" spans="1:9" ht="12.75">
      <c r="A275" s="109"/>
      <c r="B275" s="109"/>
      <c r="C275" s="109">
        <v>80195</v>
      </c>
      <c r="D275" s="113" t="s">
        <v>51</v>
      </c>
      <c r="E275" s="158">
        <f>SUM(E276)</f>
        <v>44100</v>
      </c>
      <c r="F275" s="258"/>
      <c r="G275" s="258"/>
      <c r="H275" s="261"/>
      <c r="I275" s="262"/>
    </row>
    <row r="276" spans="1:9" ht="12.75">
      <c r="A276" s="110"/>
      <c r="B276" s="110"/>
      <c r="C276" s="108"/>
      <c r="D276" s="117" t="s">
        <v>61</v>
      </c>
      <c r="E276" s="88">
        <f>SUM(E277:E278)</f>
        <v>44100</v>
      </c>
      <c r="F276" s="258"/>
      <c r="G276" s="258"/>
      <c r="H276" s="261"/>
      <c r="I276" s="262"/>
    </row>
    <row r="277" spans="1:9" ht="12.75">
      <c r="A277" s="110"/>
      <c r="B277" s="110"/>
      <c r="C277" s="108"/>
      <c r="D277" s="117" t="s">
        <v>138</v>
      </c>
      <c r="E277" s="88">
        <v>37700</v>
      </c>
      <c r="F277" s="258"/>
      <c r="G277" s="258"/>
      <c r="H277" s="261"/>
      <c r="I277" s="262"/>
    </row>
    <row r="278" spans="1:9" ht="12.75">
      <c r="A278" s="110"/>
      <c r="B278" s="110"/>
      <c r="C278" s="108"/>
      <c r="D278" s="117" t="s">
        <v>118</v>
      </c>
      <c r="E278" s="88">
        <v>6400</v>
      </c>
      <c r="F278" s="258"/>
      <c r="G278" s="258"/>
      <c r="H278" s="261"/>
      <c r="I278" s="262"/>
    </row>
    <row r="279" spans="1:9" ht="12.75">
      <c r="A279" s="110"/>
      <c r="B279" s="110"/>
      <c r="C279" s="110"/>
      <c r="D279" s="114"/>
      <c r="E279" s="101"/>
      <c r="F279" s="258"/>
      <c r="G279" s="258"/>
      <c r="H279" s="261"/>
      <c r="I279" s="262"/>
    </row>
    <row r="280" spans="1:9" ht="12.75">
      <c r="A280" s="111" t="s">
        <v>40</v>
      </c>
      <c r="B280" s="111">
        <v>851</v>
      </c>
      <c r="C280" s="111"/>
      <c r="D280" s="116" t="s">
        <v>32</v>
      </c>
      <c r="E280" s="85">
        <f>(E282+E287)</f>
        <v>160000</v>
      </c>
      <c r="F280" s="260"/>
      <c r="G280" s="260"/>
      <c r="H280" s="261"/>
      <c r="I280" s="262"/>
    </row>
    <row r="281" spans="1:9" ht="12.75">
      <c r="A281" s="110"/>
      <c r="B281" s="110"/>
      <c r="C281" s="110"/>
      <c r="D281" s="114"/>
      <c r="E281" s="101"/>
      <c r="F281" s="258"/>
      <c r="G281" s="258"/>
      <c r="H281" s="261"/>
      <c r="I281" s="262"/>
    </row>
    <row r="282" spans="1:9" ht="12.75">
      <c r="A282" s="109"/>
      <c r="B282" s="109"/>
      <c r="C282" s="109">
        <v>85154</v>
      </c>
      <c r="D282" s="113" t="s">
        <v>66</v>
      </c>
      <c r="E282" s="158">
        <f>SUM(E283)</f>
        <v>145000</v>
      </c>
      <c r="F282" s="258"/>
      <c r="G282" s="258"/>
      <c r="H282" s="261"/>
      <c r="I282" s="262"/>
    </row>
    <row r="283" spans="1:9" ht="12.75">
      <c r="A283" s="110"/>
      <c r="B283" s="110"/>
      <c r="C283" s="110"/>
      <c r="D283" s="114" t="s">
        <v>67</v>
      </c>
      <c r="E283" s="101">
        <f>SUM(E284:E285)</f>
        <v>145000</v>
      </c>
      <c r="F283" s="258"/>
      <c r="G283" s="258"/>
      <c r="H283" s="261"/>
      <c r="I283" s="262"/>
    </row>
    <row r="284" spans="1:9" ht="25.5">
      <c r="A284" s="110"/>
      <c r="B284" s="110"/>
      <c r="C284" s="110"/>
      <c r="D284" s="114" t="s">
        <v>453</v>
      </c>
      <c r="E284" s="101">
        <v>132000</v>
      </c>
      <c r="F284" s="258"/>
      <c r="G284" s="258"/>
      <c r="H284" s="261"/>
      <c r="I284" s="262"/>
    </row>
    <row r="285" spans="1:9" ht="12.75">
      <c r="A285" s="110"/>
      <c r="B285" s="110"/>
      <c r="C285" s="110"/>
      <c r="D285" s="114" t="s">
        <v>60</v>
      </c>
      <c r="E285" s="101">
        <v>13000</v>
      </c>
      <c r="F285" s="258"/>
      <c r="G285" s="258"/>
      <c r="H285" s="261"/>
      <c r="I285" s="262"/>
    </row>
    <row r="286" spans="1:9" ht="12.75">
      <c r="A286" s="110"/>
      <c r="B286" s="110"/>
      <c r="C286" s="110"/>
      <c r="D286" s="114"/>
      <c r="E286" s="101"/>
      <c r="F286" s="258"/>
      <c r="G286" s="258"/>
      <c r="H286" s="261"/>
      <c r="I286" s="262"/>
    </row>
    <row r="287" spans="1:9" s="185" customFormat="1" ht="12.75">
      <c r="A287" s="183"/>
      <c r="B287" s="183"/>
      <c r="C287" s="183" t="s">
        <v>463</v>
      </c>
      <c r="D287" s="184" t="s">
        <v>51</v>
      </c>
      <c r="E287" s="191">
        <f>E288</f>
        <v>15000</v>
      </c>
      <c r="F287" s="269"/>
      <c r="G287" s="269"/>
      <c r="H287" s="270"/>
      <c r="I287" s="271"/>
    </row>
    <row r="288" spans="1:9" ht="12.75">
      <c r="A288" s="110"/>
      <c r="B288" s="110"/>
      <c r="C288" s="110"/>
      <c r="D288" s="114" t="s">
        <v>53</v>
      </c>
      <c r="E288" s="101">
        <f>E289</f>
        <v>15000</v>
      </c>
      <c r="F288" s="258"/>
      <c r="G288" s="258"/>
      <c r="H288" s="261"/>
      <c r="I288" s="262"/>
    </row>
    <row r="289" spans="1:9" ht="25.5">
      <c r="A289" s="110"/>
      <c r="B289" s="110"/>
      <c r="C289" s="110"/>
      <c r="D289" s="114" t="s">
        <v>453</v>
      </c>
      <c r="E289" s="101">
        <v>15000</v>
      </c>
      <c r="F289" s="258"/>
      <c r="G289" s="258"/>
      <c r="H289" s="261"/>
      <c r="I289" s="262"/>
    </row>
    <row r="290" spans="1:9" ht="12.75">
      <c r="A290" s="110"/>
      <c r="B290" s="110"/>
      <c r="C290" s="110"/>
      <c r="D290" s="114"/>
      <c r="E290" s="105"/>
      <c r="F290" s="272"/>
      <c r="G290" s="272"/>
      <c r="H290" s="261"/>
      <c r="I290" s="262"/>
    </row>
    <row r="291" spans="1:9" ht="12.75">
      <c r="A291" s="111" t="s">
        <v>72</v>
      </c>
      <c r="B291" s="111">
        <v>852</v>
      </c>
      <c r="C291" s="111"/>
      <c r="D291" s="116" t="s">
        <v>107</v>
      </c>
      <c r="E291" s="85">
        <f>SUM(E293,E297,E304,E308,E312,E316,E324)</f>
        <v>2224143</v>
      </c>
      <c r="F291" s="260"/>
      <c r="G291" s="260"/>
      <c r="H291" s="261"/>
      <c r="I291" s="262"/>
    </row>
    <row r="292" spans="1:9" s="41" customFormat="1" ht="12.75">
      <c r="A292" s="111"/>
      <c r="B292" s="111"/>
      <c r="C292" s="111"/>
      <c r="D292" s="116"/>
      <c r="E292" s="85"/>
      <c r="F292" s="260"/>
      <c r="G292" s="260"/>
      <c r="H292" s="261"/>
      <c r="I292" s="262"/>
    </row>
    <row r="293" spans="1:9" s="275" customFormat="1" ht="12.75">
      <c r="A293" s="109"/>
      <c r="B293" s="109"/>
      <c r="C293" s="109" t="s">
        <v>459</v>
      </c>
      <c r="D293" s="113" t="s">
        <v>460</v>
      </c>
      <c r="E293" s="158">
        <f>E294</f>
        <v>2000</v>
      </c>
      <c r="F293" s="269"/>
      <c r="G293" s="269"/>
      <c r="H293" s="270"/>
      <c r="I293" s="271"/>
    </row>
    <row r="294" spans="1:9" s="276" customFormat="1" ht="12.75">
      <c r="A294" s="108"/>
      <c r="B294" s="108"/>
      <c r="C294" s="108"/>
      <c r="D294" s="114" t="s">
        <v>67</v>
      </c>
      <c r="E294" s="88">
        <f>SUM(E295)</f>
        <v>2000</v>
      </c>
      <c r="F294" s="258"/>
      <c r="G294" s="258"/>
      <c r="H294" s="261"/>
      <c r="I294" s="262"/>
    </row>
    <row r="295" spans="1:9" s="210" customFormat="1" ht="25.5">
      <c r="A295" s="108"/>
      <c r="B295" s="108"/>
      <c r="C295" s="108"/>
      <c r="D295" s="117" t="s">
        <v>464</v>
      </c>
      <c r="E295" s="88">
        <v>2000</v>
      </c>
      <c r="F295" s="258"/>
      <c r="G295" s="258"/>
      <c r="H295" s="261"/>
      <c r="I295" s="262"/>
    </row>
    <row r="296" spans="1:9" s="210" customFormat="1" ht="12.75">
      <c r="A296" s="108"/>
      <c r="B296" s="108"/>
      <c r="C296" s="108"/>
      <c r="D296" s="117"/>
      <c r="E296" s="88"/>
      <c r="F296" s="258"/>
      <c r="G296" s="258"/>
      <c r="H296" s="261"/>
      <c r="I296" s="262"/>
    </row>
    <row r="297" spans="1:9" ht="38.25">
      <c r="A297" s="112"/>
      <c r="B297" s="109"/>
      <c r="C297" s="109">
        <v>85212</v>
      </c>
      <c r="D297" s="113" t="s">
        <v>189</v>
      </c>
      <c r="E297" s="158">
        <f>E298</f>
        <v>1086920</v>
      </c>
      <c r="F297" s="258"/>
      <c r="G297" s="258"/>
      <c r="H297" s="261"/>
      <c r="I297" s="262"/>
    </row>
    <row r="298" spans="1:9" ht="12.75">
      <c r="A298" s="111"/>
      <c r="B298" s="111"/>
      <c r="C298" s="111"/>
      <c r="D298" s="117" t="s">
        <v>193</v>
      </c>
      <c r="E298" s="88">
        <f>SUM(E299:E302)</f>
        <v>1086920</v>
      </c>
      <c r="F298" s="258"/>
      <c r="G298" s="258"/>
      <c r="H298" s="261"/>
      <c r="I298" s="262"/>
    </row>
    <row r="299" spans="1:9" ht="12.75">
      <c r="A299" s="111"/>
      <c r="B299" s="111"/>
      <c r="C299" s="111"/>
      <c r="D299" s="117" t="s">
        <v>111</v>
      </c>
      <c r="E299" s="88">
        <f>12700+2259+317</f>
        <v>15276</v>
      </c>
      <c r="F299" s="258"/>
      <c r="G299" s="258"/>
      <c r="H299" s="261"/>
      <c r="I299" s="262"/>
    </row>
    <row r="300" spans="1:9" ht="12.75">
      <c r="A300" s="111"/>
      <c r="B300" s="111"/>
      <c r="C300" s="111"/>
      <c r="D300" s="117" t="s">
        <v>191</v>
      </c>
      <c r="E300" s="88">
        <v>1046326</v>
      </c>
      <c r="F300" s="258"/>
      <c r="G300" s="258"/>
      <c r="H300" s="261"/>
      <c r="I300" s="262"/>
    </row>
    <row r="301" spans="1:9" ht="12.75">
      <c r="A301" s="111"/>
      <c r="B301" s="111"/>
      <c r="C301" s="111"/>
      <c r="D301" s="117" t="s">
        <v>192</v>
      </c>
      <c r="E301" s="88">
        <v>19668</v>
      </c>
      <c r="F301" s="258"/>
      <c r="G301" s="258"/>
      <c r="H301" s="261"/>
      <c r="I301" s="262"/>
    </row>
    <row r="302" spans="1:9" ht="12.75">
      <c r="A302" s="111"/>
      <c r="B302" s="111"/>
      <c r="C302" s="111"/>
      <c r="D302" s="117" t="s">
        <v>190</v>
      </c>
      <c r="E302" s="88">
        <f>1930+3720</f>
        <v>5650</v>
      </c>
      <c r="F302" s="258"/>
      <c r="G302" s="258"/>
      <c r="H302" s="261"/>
      <c r="I302" s="262"/>
    </row>
    <row r="303" spans="1:9" ht="12.75">
      <c r="A303" s="110"/>
      <c r="B303" s="110"/>
      <c r="C303" s="110"/>
      <c r="D303" s="114"/>
      <c r="E303" s="101"/>
      <c r="F303" s="258"/>
      <c r="G303" s="258"/>
      <c r="H303" s="261"/>
      <c r="I303" s="262"/>
    </row>
    <row r="304" spans="1:9" ht="51">
      <c r="A304" s="109"/>
      <c r="B304" s="109"/>
      <c r="C304" s="109">
        <v>85213</v>
      </c>
      <c r="D304" s="113" t="s">
        <v>257</v>
      </c>
      <c r="E304" s="158">
        <f>SUM(E305)</f>
        <v>5923</v>
      </c>
      <c r="F304" s="258"/>
      <c r="G304" s="258"/>
      <c r="H304" s="261"/>
      <c r="I304" s="262"/>
    </row>
    <row r="305" spans="1:9" ht="12.75">
      <c r="A305" s="110"/>
      <c r="B305" s="110"/>
      <c r="C305" s="110"/>
      <c r="D305" s="114" t="s">
        <v>193</v>
      </c>
      <c r="E305" s="101">
        <f>SUM(E306:E306)</f>
        <v>5923</v>
      </c>
      <c r="F305" s="258"/>
      <c r="G305" s="258"/>
      <c r="H305" s="261"/>
      <c r="I305" s="262"/>
    </row>
    <row r="306" spans="1:9" ht="25.5">
      <c r="A306" s="110"/>
      <c r="B306" s="110"/>
      <c r="C306" s="110"/>
      <c r="D306" s="114" t="s">
        <v>255</v>
      </c>
      <c r="E306" s="101">
        <v>5923</v>
      </c>
      <c r="F306" s="258"/>
      <c r="G306" s="258"/>
      <c r="H306" s="261"/>
      <c r="I306" s="262"/>
    </row>
    <row r="307" spans="1:9" ht="12.75">
      <c r="A307" s="110"/>
      <c r="B307" s="110"/>
      <c r="C307" s="110"/>
      <c r="D307" s="114"/>
      <c r="E307" s="101"/>
      <c r="F307" s="263"/>
      <c r="G307" s="263"/>
      <c r="H307" s="261"/>
      <c r="I307" s="262"/>
    </row>
    <row r="308" spans="1:9" ht="25.5">
      <c r="A308" s="109"/>
      <c r="B308" s="109"/>
      <c r="C308" s="109">
        <v>85214</v>
      </c>
      <c r="D308" s="113" t="s">
        <v>256</v>
      </c>
      <c r="E308" s="158">
        <f>SUM(E309)</f>
        <v>279050</v>
      </c>
      <c r="F308" s="258"/>
      <c r="G308" s="258"/>
      <c r="H308" s="261"/>
      <c r="I308" s="262"/>
    </row>
    <row r="309" spans="1:9" ht="12.75">
      <c r="A309" s="110"/>
      <c r="B309" s="110"/>
      <c r="C309" s="110"/>
      <c r="D309" s="114" t="s">
        <v>53</v>
      </c>
      <c r="E309" s="241">
        <f>SUM(E310:E310)</f>
        <v>279050</v>
      </c>
      <c r="F309" s="264"/>
      <c r="G309" s="264"/>
      <c r="H309" s="261"/>
      <c r="I309" s="262"/>
    </row>
    <row r="310" spans="1:9" ht="25.5">
      <c r="A310" s="110"/>
      <c r="B310" s="110"/>
      <c r="C310" s="110"/>
      <c r="D310" s="114" t="s">
        <v>259</v>
      </c>
      <c r="E310" s="101">
        <v>279050</v>
      </c>
      <c r="F310" s="258"/>
      <c r="G310" s="258"/>
      <c r="H310" s="261"/>
      <c r="I310" s="262"/>
    </row>
    <row r="311" spans="1:9" ht="12.75">
      <c r="A311" s="110"/>
      <c r="B311" s="110"/>
      <c r="C311" s="110"/>
      <c r="D311" s="114"/>
      <c r="E311" s="101"/>
      <c r="F311" s="258"/>
      <c r="G311" s="258"/>
      <c r="H311" s="261"/>
      <c r="I311" s="262"/>
    </row>
    <row r="312" spans="1:9" ht="12.75">
      <c r="A312" s="109"/>
      <c r="B312" s="109"/>
      <c r="C312" s="109">
        <v>85215</v>
      </c>
      <c r="D312" s="113" t="s">
        <v>68</v>
      </c>
      <c r="E312" s="158">
        <f>SUM(E313)</f>
        <v>400000</v>
      </c>
      <c r="F312" s="258"/>
      <c r="G312" s="258"/>
      <c r="H312" s="261"/>
      <c r="I312" s="262"/>
    </row>
    <row r="313" spans="1:9" ht="12.75">
      <c r="A313" s="110"/>
      <c r="B313" s="110"/>
      <c r="C313" s="110"/>
      <c r="D313" s="114" t="s">
        <v>61</v>
      </c>
      <c r="E313" s="101">
        <f>E314</f>
        <v>400000</v>
      </c>
      <c r="F313" s="258"/>
      <c r="G313" s="258"/>
      <c r="H313" s="261"/>
      <c r="I313" s="262"/>
    </row>
    <row r="314" spans="1:9" ht="12.75">
      <c r="A314" s="110"/>
      <c r="B314" s="110"/>
      <c r="C314" s="110"/>
      <c r="D314" s="114" t="s">
        <v>69</v>
      </c>
      <c r="E314" s="101">
        <v>400000</v>
      </c>
      <c r="F314" s="258"/>
      <c r="G314" s="258"/>
      <c r="H314" s="261"/>
      <c r="I314" s="262"/>
    </row>
    <row r="315" spans="1:9" ht="12.75">
      <c r="A315" s="110"/>
      <c r="B315" s="110"/>
      <c r="C315" s="110"/>
      <c r="D315" s="114"/>
      <c r="E315" s="101"/>
      <c r="F315" s="258"/>
      <c r="G315" s="258"/>
      <c r="H315" s="261"/>
      <c r="I315" s="262"/>
    </row>
    <row r="316" spans="1:9" ht="12.75">
      <c r="A316" s="109"/>
      <c r="B316" s="109"/>
      <c r="C316" s="109">
        <v>85219</v>
      </c>
      <c r="D316" s="113" t="s">
        <v>71</v>
      </c>
      <c r="E316" s="158">
        <f>SUM(E317,E321)</f>
        <v>445250</v>
      </c>
      <c r="F316" s="258"/>
      <c r="G316" s="258"/>
      <c r="H316" s="261"/>
      <c r="I316" s="262"/>
    </row>
    <row r="317" spans="1:9" ht="12.75">
      <c r="A317" s="110"/>
      <c r="B317" s="110"/>
      <c r="C317" s="110"/>
      <c r="D317" s="114" t="s">
        <v>53</v>
      </c>
      <c r="E317" s="101">
        <f>SUM(E318:E319)</f>
        <v>439000</v>
      </c>
      <c r="F317" s="258"/>
      <c r="G317" s="258"/>
      <c r="H317" s="261"/>
      <c r="I317" s="262"/>
    </row>
    <row r="318" spans="1:9" ht="25.5">
      <c r="A318" s="110"/>
      <c r="B318" s="110"/>
      <c r="C318" s="110"/>
      <c r="D318" s="114" t="s">
        <v>272</v>
      </c>
      <c r="E318" s="101">
        <v>359000</v>
      </c>
      <c r="F318" s="258"/>
      <c r="G318" s="258"/>
      <c r="H318" s="261"/>
      <c r="I318" s="262"/>
    </row>
    <row r="319" spans="1:9" ht="25.5">
      <c r="A319" s="110"/>
      <c r="B319" s="110"/>
      <c r="C319" s="110"/>
      <c r="D319" s="114" t="s">
        <v>260</v>
      </c>
      <c r="E319" s="101">
        <v>80000</v>
      </c>
      <c r="F319" s="258"/>
      <c r="G319" s="258"/>
      <c r="H319" s="261"/>
      <c r="I319" s="262"/>
    </row>
    <row r="320" spans="1:9" ht="12.75">
      <c r="A320" s="110"/>
      <c r="B320" s="110"/>
      <c r="C320" s="110"/>
      <c r="D320" s="114"/>
      <c r="E320" s="101"/>
      <c r="F320" s="258"/>
      <c r="G320" s="258"/>
      <c r="H320" s="261"/>
      <c r="I320" s="262"/>
    </row>
    <row r="321" spans="1:9" ht="12.75">
      <c r="A321" s="110"/>
      <c r="B321" s="110"/>
      <c r="C321" s="110"/>
      <c r="D321" s="114" t="s">
        <v>185</v>
      </c>
      <c r="E321" s="101">
        <f>SUM(E322)</f>
        <v>6250</v>
      </c>
      <c r="F321" s="258"/>
      <c r="G321" s="258"/>
      <c r="H321" s="261"/>
      <c r="I321" s="262"/>
    </row>
    <row r="322" spans="1:9" ht="25.5">
      <c r="A322" s="110"/>
      <c r="B322" s="110"/>
      <c r="C322" s="110"/>
      <c r="D322" s="114" t="s">
        <v>258</v>
      </c>
      <c r="E322" s="101">
        <v>6250</v>
      </c>
      <c r="F322" s="258"/>
      <c r="G322" s="258"/>
      <c r="H322" s="261"/>
      <c r="I322" s="262"/>
    </row>
    <row r="323" spans="1:9" ht="12.75">
      <c r="A323" s="110"/>
      <c r="B323" s="110"/>
      <c r="C323" s="110"/>
      <c r="D323" s="114"/>
      <c r="E323" s="101"/>
      <c r="F323" s="258"/>
      <c r="G323" s="258"/>
      <c r="H323" s="261"/>
      <c r="I323" s="262"/>
    </row>
    <row r="324" spans="1:9" ht="12.75">
      <c r="A324" s="109"/>
      <c r="B324" s="109"/>
      <c r="C324" s="109">
        <v>85295</v>
      </c>
      <c r="D324" s="113" t="s">
        <v>51</v>
      </c>
      <c r="E324" s="158">
        <f>E325</f>
        <v>5000</v>
      </c>
      <c r="F324" s="258"/>
      <c r="G324" s="258"/>
      <c r="H324" s="261"/>
      <c r="I324" s="262"/>
    </row>
    <row r="325" spans="1:9" ht="12.75">
      <c r="A325" s="110"/>
      <c r="B325" s="110"/>
      <c r="C325" s="110"/>
      <c r="D325" s="114" t="s">
        <v>61</v>
      </c>
      <c r="E325" s="101">
        <f>E326</f>
        <v>5000</v>
      </c>
      <c r="F325" s="258"/>
      <c r="G325" s="258"/>
      <c r="H325" s="261"/>
      <c r="I325" s="262"/>
    </row>
    <row r="326" spans="1:9" ht="38.25">
      <c r="A326" s="110"/>
      <c r="B326" s="110"/>
      <c r="C326" s="110"/>
      <c r="D326" s="114" t="s">
        <v>261</v>
      </c>
      <c r="E326" s="101">
        <v>5000</v>
      </c>
      <c r="F326" s="258"/>
      <c r="G326" s="258"/>
      <c r="H326" s="261"/>
      <c r="I326" s="262"/>
    </row>
    <row r="327" spans="1:9" ht="12.75">
      <c r="A327" s="110"/>
      <c r="B327" s="110"/>
      <c r="C327" s="110"/>
      <c r="D327" s="114"/>
      <c r="E327" s="101"/>
      <c r="F327" s="258"/>
      <c r="G327" s="258"/>
      <c r="H327" s="261"/>
      <c r="I327" s="262"/>
    </row>
    <row r="328" spans="1:9" ht="12.75">
      <c r="A328" s="111" t="s">
        <v>78</v>
      </c>
      <c r="B328" s="111">
        <v>854</v>
      </c>
      <c r="C328" s="111"/>
      <c r="D328" s="116" t="s">
        <v>38</v>
      </c>
      <c r="E328" s="85">
        <f>SUM(E330,E347)</f>
        <v>420130</v>
      </c>
      <c r="F328" s="260"/>
      <c r="G328" s="260"/>
      <c r="H328" s="261"/>
      <c r="I328" s="262"/>
    </row>
    <row r="329" spans="1:9" ht="12.75">
      <c r="A329" s="111"/>
      <c r="B329" s="111"/>
      <c r="C329" s="110"/>
      <c r="D329" s="114"/>
      <c r="E329" s="101"/>
      <c r="F329" s="258"/>
      <c r="G329" s="258"/>
      <c r="H329" s="261"/>
      <c r="I329" s="262"/>
    </row>
    <row r="330" spans="1:9" ht="12.75">
      <c r="A330" s="109"/>
      <c r="B330" s="109"/>
      <c r="C330" s="109">
        <v>85401</v>
      </c>
      <c r="D330" s="113" t="s">
        <v>289</v>
      </c>
      <c r="E330" s="158">
        <f>E337+E332+E342</f>
        <v>418930</v>
      </c>
      <c r="F330" s="258"/>
      <c r="G330" s="258"/>
      <c r="H330" s="261"/>
      <c r="I330" s="262"/>
    </row>
    <row r="331" spans="1:9" ht="12.75">
      <c r="A331" s="110"/>
      <c r="B331" s="110"/>
      <c r="C331" s="110"/>
      <c r="D331" s="114" t="s">
        <v>94</v>
      </c>
      <c r="E331" s="101"/>
      <c r="F331" s="258"/>
      <c r="G331" s="258"/>
      <c r="H331" s="261"/>
      <c r="I331" s="262"/>
    </row>
    <row r="332" spans="1:9" ht="25.5">
      <c r="A332" s="111"/>
      <c r="B332" s="111"/>
      <c r="C332" s="110"/>
      <c r="D332" s="113" t="s">
        <v>262</v>
      </c>
      <c r="E332" s="158">
        <f>SUM(E333)</f>
        <v>84300</v>
      </c>
      <c r="F332" s="260"/>
      <c r="G332" s="260"/>
      <c r="H332" s="261"/>
      <c r="I332" s="262"/>
    </row>
    <row r="333" spans="1:9" ht="12.75">
      <c r="A333" s="111"/>
      <c r="B333" s="111"/>
      <c r="C333" s="110"/>
      <c r="D333" s="114" t="s">
        <v>53</v>
      </c>
      <c r="E333" s="101">
        <f>SUM(E334:E335)</f>
        <v>84300</v>
      </c>
      <c r="F333" s="258"/>
      <c r="G333" s="258"/>
      <c r="H333" s="261"/>
      <c r="I333" s="262"/>
    </row>
    <row r="334" spans="1:9" ht="12.75">
      <c r="A334" s="111"/>
      <c r="B334" s="111"/>
      <c r="C334" s="110"/>
      <c r="D334" s="114" t="s">
        <v>111</v>
      </c>
      <c r="E334" s="101">
        <v>76000</v>
      </c>
      <c r="F334" s="258"/>
      <c r="G334" s="258"/>
      <c r="H334" s="261"/>
      <c r="I334" s="262"/>
    </row>
    <row r="335" spans="1:9" ht="12.75">
      <c r="A335" s="111"/>
      <c r="B335" s="111"/>
      <c r="C335" s="110"/>
      <c r="D335" s="114" t="s">
        <v>60</v>
      </c>
      <c r="E335" s="101">
        <v>8300</v>
      </c>
      <c r="F335" s="258"/>
      <c r="G335" s="258"/>
      <c r="H335" s="261"/>
      <c r="I335" s="262"/>
    </row>
    <row r="336" spans="1:9" ht="12.75">
      <c r="A336" s="111"/>
      <c r="B336" s="111"/>
      <c r="C336" s="110"/>
      <c r="D336" s="114"/>
      <c r="E336" s="101"/>
      <c r="F336" s="258"/>
      <c r="G336" s="258"/>
      <c r="H336" s="261"/>
      <c r="I336" s="262"/>
    </row>
    <row r="337" spans="1:9" ht="12.75">
      <c r="A337" s="111"/>
      <c r="B337" s="111"/>
      <c r="C337" s="110"/>
      <c r="D337" s="113" t="s">
        <v>263</v>
      </c>
      <c r="E337" s="158">
        <f>SUM(E338)</f>
        <v>169100</v>
      </c>
      <c r="F337" s="260"/>
      <c r="G337" s="260"/>
      <c r="H337" s="261"/>
      <c r="I337" s="262"/>
    </row>
    <row r="338" spans="1:9" ht="12.75">
      <c r="A338" s="111"/>
      <c r="B338" s="111"/>
      <c r="C338" s="110"/>
      <c r="D338" s="114" t="s">
        <v>53</v>
      </c>
      <c r="E338" s="101">
        <f>SUM(E339:E340)</f>
        <v>169100</v>
      </c>
      <c r="F338" s="258"/>
      <c r="G338" s="258"/>
      <c r="H338" s="261"/>
      <c r="I338" s="262"/>
    </row>
    <row r="339" spans="1:9" ht="12.75">
      <c r="A339" s="111"/>
      <c r="B339" s="111"/>
      <c r="C339" s="110"/>
      <c r="D339" s="114" t="s">
        <v>111</v>
      </c>
      <c r="E339" s="101">
        <v>133300</v>
      </c>
      <c r="F339" s="258"/>
      <c r="G339" s="258"/>
      <c r="H339" s="261"/>
      <c r="I339" s="262"/>
    </row>
    <row r="340" spans="1:9" ht="12.75">
      <c r="A340" s="111"/>
      <c r="B340" s="111"/>
      <c r="C340" s="110"/>
      <c r="D340" s="114" t="s">
        <v>60</v>
      </c>
      <c r="E340" s="101">
        <v>35800</v>
      </c>
      <c r="F340" s="258"/>
      <c r="G340" s="258"/>
      <c r="H340" s="261"/>
      <c r="I340" s="262"/>
    </row>
    <row r="341" spans="1:9" ht="12.75">
      <c r="A341" s="111"/>
      <c r="B341" s="111"/>
      <c r="C341" s="110"/>
      <c r="D341" s="114"/>
      <c r="E341" s="101"/>
      <c r="F341" s="258"/>
      <c r="G341" s="258"/>
      <c r="H341" s="261"/>
      <c r="I341" s="262"/>
    </row>
    <row r="342" spans="1:9" ht="25.5">
      <c r="A342" s="111"/>
      <c r="B342" s="111"/>
      <c r="C342" s="110"/>
      <c r="D342" s="113" t="s">
        <v>264</v>
      </c>
      <c r="E342" s="158">
        <f>SUM(E343)</f>
        <v>165530</v>
      </c>
      <c r="F342" s="260"/>
      <c r="G342" s="260"/>
      <c r="H342" s="261"/>
      <c r="I342" s="262"/>
    </row>
    <row r="343" spans="1:9" ht="12.75">
      <c r="A343" s="111"/>
      <c r="B343" s="111"/>
      <c r="C343" s="110"/>
      <c r="D343" s="114" t="s">
        <v>53</v>
      </c>
      <c r="E343" s="101">
        <f>SUM(E344:E345)</f>
        <v>165530</v>
      </c>
      <c r="F343" s="258"/>
      <c r="G343" s="258"/>
      <c r="H343" s="261"/>
      <c r="I343" s="262"/>
    </row>
    <row r="344" spans="1:9" ht="12.75">
      <c r="A344" s="111"/>
      <c r="B344" s="111"/>
      <c r="C344" s="110"/>
      <c r="D344" s="114" t="s">
        <v>111</v>
      </c>
      <c r="E344" s="101">
        <v>142950</v>
      </c>
      <c r="F344" s="258"/>
      <c r="G344" s="258"/>
      <c r="H344" s="261"/>
      <c r="I344" s="262"/>
    </row>
    <row r="345" spans="1:9" ht="12.75">
      <c r="A345" s="111"/>
      <c r="B345" s="111"/>
      <c r="C345" s="110"/>
      <c r="D345" s="114" t="s">
        <v>60</v>
      </c>
      <c r="E345" s="101">
        <v>22580</v>
      </c>
      <c r="F345" s="258"/>
      <c r="G345" s="258"/>
      <c r="H345" s="261"/>
      <c r="I345" s="262"/>
    </row>
    <row r="346" spans="1:9" ht="12.75">
      <c r="A346" s="110"/>
      <c r="B346" s="110"/>
      <c r="C346" s="110"/>
      <c r="D346" s="114"/>
      <c r="E346" s="101" t="s">
        <v>92</v>
      </c>
      <c r="F346" s="258"/>
      <c r="G346" s="258"/>
      <c r="H346" s="261"/>
      <c r="I346" s="262"/>
    </row>
    <row r="347" spans="1:9" ht="12.75">
      <c r="A347" s="109"/>
      <c r="B347" s="109"/>
      <c r="C347" s="109">
        <v>85446</v>
      </c>
      <c r="D347" s="113" t="s">
        <v>112</v>
      </c>
      <c r="E347" s="158">
        <f>SUM(E348)</f>
        <v>1200</v>
      </c>
      <c r="F347" s="258"/>
      <c r="G347" s="258"/>
      <c r="H347" s="261"/>
      <c r="I347" s="262"/>
    </row>
    <row r="348" spans="1:9" ht="12.75">
      <c r="A348" s="110"/>
      <c r="B348" s="110"/>
      <c r="C348" s="110"/>
      <c r="D348" s="114" t="s">
        <v>53</v>
      </c>
      <c r="E348" s="101">
        <f>SUM(E349)</f>
        <v>1200</v>
      </c>
      <c r="F348" s="258"/>
      <c r="G348" s="258"/>
      <c r="H348" s="261"/>
      <c r="I348" s="262"/>
    </row>
    <row r="349" spans="1:9" ht="12.75">
      <c r="A349" s="110"/>
      <c r="B349" s="110"/>
      <c r="C349" s="110"/>
      <c r="D349" s="114" t="s">
        <v>113</v>
      </c>
      <c r="E349" s="101">
        <v>1200</v>
      </c>
      <c r="F349" s="258"/>
      <c r="G349" s="258"/>
      <c r="H349" s="261"/>
      <c r="I349" s="262"/>
    </row>
    <row r="350" spans="1:9" ht="12.75">
      <c r="A350" s="110"/>
      <c r="B350" s="110"/>
      <c r="C350" s="110"/>
      <c r="D350" s="114"/>
      <c r="E350" s="101"/>
      <c r="F350" s="258"/>
      <c r="G350" s="258"/>
      <c r="H350" s="261"/>
      <c r="I350" s="262"/>
    </row>
    <row r="351" spans="1:9" ht="25.5">
      <c r="A351" s="111" t="s">
        <v>80</v>
      </c>
      <c r="B351" s="111">
        <v>900</v>
      </c>
      <c r="C351" s="111"/>
      <c r="D351" s="116" t="s">
        <v>41</v>
      </c>
      <c r="E351" s="85">
        <f>SUM(E353,E357,E364,E369,E379)</f>
        <v>1004401</v>
      </c>
      <c r="F351" s="260"/>
      <c r="G351" s="260"/>
      <c r="H351" s="261"/>
      <c r="I351" s="262"/>
    </row>
    <row r="352" spans="1:9" ht="12.75">
      <c r="A352" s="110"/>
      <c r="B352" s="110"/>
      <c r="C352" s="111"/>
      <c r="D352" s="116"/>
      <c r="E352" s="85"/>
      <c r="F352" s="260"/>
      <c r="G352" s="260"/>
      <c r="H352" s="261"/>
      <c r="I352" s="262"/>
    </row>
    <row r="353" spans="1:9" ht="12.75">
      <c r="A353" s="109"/>
      <c r="B353" s="109"/>
      <c r="C353" s="109">
        <v>90002</v>
      </c>
      <c r="D353" s="113" t="s">
        <v>126</v>
      </c>
      <c r="E353" s="158">
        <f>E355</f>
        <v>500</v>
      </c>
      <c r="F353" s="258"/>
      <c r="G353" s="258"/>
      <c r="H353" s="261"/>
      <c r="I353" s="262"/>
    </row>
    <row r="354" spans="1:9" ht="12.75">
      <c r="A354" s="110"/>
      <c r="B354" s="110"/>
      <c r="C354" s="110"/>
      <c r="D354" s="114" t="s">
        <v>49</v>
      </c>
      <c r="E354" s="101">
        <f>E355</f>
        <v>500</v>
      </c>
      <c r="F354" s="258"/>
      <c r="G354" s="258"/>
      <c r="H354" s="261"/>
      <c r="I354" s="262"/>
    </row>
    <row r="355" spans="1:9" ht="12.75">
      <c r="A355" s="110"/>
      <c r="B355" s="110"/>
      <c r="C355" s="110"/>
      <c r="D355" s="114" t="s">
        <v>150</v>
      </c>
      <c r="E355" s="101">
        <v>500</v>
      </c>
      <c r="F355" s="258"/>
      <c r="G355" s="258"/>
      <c r="H355" s="261"/>
      <c r="I355" s="262"/>
    </row>
    <row r="356" spans="1:9" ht="12.75">
      <c r="A356" s="110"/>
      <c r="B356" s="110"/>
      <c r="C356" s="110"/>
      <c r="D356" s="114"/>
      <c r="E356" s="101"/>
      <c r="F356" s="258"/>
      <c r="G356" s="258"/>
      <c r="H356" s="261"/>
      <c r="I356" s="262"/>
    </row>
    <row r="357" spans="1:9" ht="12.75">
      <c r="A357" s="109"/>
      <c r="B357" s="109"/>
      <c r="C357" s="109">
        <v>90003</v>
      </c>
      <c r="D357" s="113" t="s">
        <v>74</v>
      </c>
      <c r="E357" s="158">
        <f>SUM(E358)</f>
        <v>175240</v>
      </c>
      <c r="F357" s="258"/>
      <c r="G357" s="258"/>
      <c r="H357" s="261"/>
      <c r="I357" s="262"/>
    </row>
    <row r="358" spans="1:9" ht="12.75">
      <c r="A358" s="110"/>
      <c r="B358" s="110"/>
      <c r="C358" s="110"/>
      <c r="D358" s="114" t="s">
        <v>53</v>
      </c>
      <c r="E358" s="101">
        <f>SUM(E359:E362)</f>
        <v>175240</v>
      </c>
      <c r="F358" s="273"/>
      <c r="G358" s="273"/>
      <c r="H358" s="261"/>
      <c r="I358" s="262"/>
    </row>
    <row r="359" spans="1:9" ht="38.25">
      <c r="A359" s="110"/>
      <c r="B359" s="110"/>
      <c r="C359" s="110"/>
      <c r="D359" s="114" t="s">
        <v>265</v>
      </c>
      <c r="E359" s="101">
        <v>140000</v>
      </c>
      <c r="F359" s="258"/>
      <c r="G359" s="258"/>
      <c r="H359" s="261"/>
      <c r="I359" s="262"/>
    </row>
    <row r="360" spans="1:9" ht="25.5">
      <c r="A360" s="110"/>
      <c r="B360" s="110"/>
      <c r="C360" s="110"/>
      <c r="D360" s="114" t="s">
        <v>266</v>
      </c>
      <c r="E360" s="101">
        <v>15000</v>
      </c>
      <c r="F360" s="258"/>
      <c r="G360" s="258"/>
      <c r="H360" s="261"/>
      <c r="I360" s="262"/>
    </row>
    <row r="361" spans="1:9" ht="38.25">
      <c r="A361" s="110"/>
      <c r="B361" s="110"/>
      <c r="C361" s="110"/>
      <c r="D361" s="114" t="s">
        <v>267</v>
      </c>
      <c r="E361" s="101">
        <v>15240</v>
      </c>
      <c r="F361" s="258"/>
      <c r="G361" s="258"/>
      <c r="H361" s="261"/>
      <c r="I361" s="262"/>
    </row>
    <row r="362" spans="1:9" ht="25.5">
      <c r="A362" s="110"/>
      <c r="B362" s="110"/>
      <c r="C362" s="110"/>
      <c r="D362" s="114" t="s">
        <v>389</v>
      </c>
      <c r="E362" s="101">
        <v>5000</v>
      </c>
      <c r="F362" s="258"/>
      <c r="G362" s="258"/>
      <c r="H362" s="261"/>
      <c r="I362" s="262"/>
    </row>
    <row r="363" spans="1:9" ht="12.75">
      <c r="A363" s="110"/>
      <c r="B363" s="110"/>
      <c r="C363" s="110"/>
      <c r="D363" s="114"/>
      <c r="E363" s="101"/>
      <c r="F363" s="263"/>
      <c r="G363" s="263"/>
      <c r="H363" s="261"/>
      <c r="I363" s="262"/>
    </row>
    <row r="364" spans="1:9" ht="12.75">
      <c r="A364" s="109"/>
      <c r="B364" s="109"/>
      <c r="C364" s="109">
        <v>90004</v>
      </c>
      <c r="D364" s="113" t="s">
        <v>135</v>
      </c>
      <c r="E364" s="158">
        <f>SUM(E365)</f>
        <v>92000</v>
      </c>
      <c r="F364" s="258"/>
      <c r="G364" s="258"/>
      <c r="H364" s="261"/>
      <c r="I364" s="262"/>
    </row>
    <row r="365" spans="1:9" ht="12.75">
      <c r="A365" s="110"/>
      <c r="B365" s="110"/>
      <c r="C365" s="110"/>
      <c r="D365" s="114" t="s">
        <v>53</v>
      </c>
      <c r="E365" s="101">
        <f>SUM(E366:E367)</f>
        <v>92000</v>
      </c>
      <c r="F365" s="258"/>
      <c r="G365" s="258"/>
      <c r="H365" s="261"/>
      <c r="I365" s="262"/>
    </row>
    <row r="366" spans="1:9" ht="25.5">
      <c r="A366" s="110"/>
      <c r="B366" s="110"/>
      <c r="C366" s="110"/>
      <c r="D366" s="114" t="s">
        <v>352</v>
      </c>
      <c r="E366" s="101">
        <v>80000</v>
      </c>
      <c r="F366" s="258"/>
      <c r="G366" s="258"/>
      <c r="H366" s="261"/>
      <c r="I366" s="262"/>
    </row>
    <row r="367" spans="1:9" ht="25.5">
      <c r="A367" s="110"/>
      <c r="B367" s="110"/>
      <c r="C367" s="110"/>
      <c r="D367" s="114" t="s">
        <v>458</v>
      </c>
      <c r="E367" s="101">
        <v>12000</v>
      </c>
      <c r="F367" s="258"/>
      <c r="G367" s="258"/>
      <c r="H367" s="261"/>
      <c r="I367" s="262"/>
    </row>
    <row r="368" spans="1:9" ht="12.75">
      <c r="A368" s="110"/>
      <c r="B368" s="110"/>
      <c r="C368" s="110"/>
      <c r="D368" s="114"/>
      <c r="E368" s="101"/>
      <c r="F368" s="258"/>
      <c r="G368" s="258"/>
      <c r="H368" s="261"/>
      <c r="I368" s="262"/>
    </row>
    <row r="369" spans="1:9" ht="12.75">
      <c r="A369" s="109"/>
      <c r="B369" s="109"/>
      <c r="C369" s="109">
        <v>90015</v>
      </c>
      <c r="D369" s="113" t="s">
        <v>75</v>
      </c>
      <c r="E369" s="158">
        <f>SUM(E370)+E375</f>
        <v>567500</v>
      </c>
      <c r="F369" s="258"/>
      <c r="G369" s="258"/>
      <c r="H369" s="261"/>
      <c r="I369" s="262"/>
    </row>
    <row r="370" spans="1:9" ht="12.75">
      <c r="A370" s="110"/>
      <c r="B370" s="110"/>
      <c r="C370" s="110"/>
      <c r="D370" s="114" t="s">
        <v>53</v>
      </c>
      <c r="E370" s="101">
        <f>SUM(E371:E373)</f>
        <v>492500</v>
      </c>
      <c r="F370" s="258"/>
      <c r="G370" s="258"/>
      <c r="H370" s="261"/>
      <c r="I370" s="262"/>
    </row>
    <row r="371" spans="1:9" ht="12.75">
      <c r="A371" s="110"/>
      <c r="B371" s="110"/>
      <c r="C371" s="110"/>
      <c r="D371" s="114" t="s">
        <v>76</v>
      </c>
      <c r="E371" s="101">
        <v>357500</v>
      </c>
      <c r="F371" s="258"/>
      <c r="G371" s="258"/>
      <c r="H371" s="261"/>
      <c r="I371" s="262"/>
    </row>
    <row r="372" spans="1:9" ht="25.5">
      <c r="A372" s="110"/>
      <c r="B372" s="110"/>
      <c r="C372" s="110"/>
      <c r="D372" s="114" t="s">
        <v>268</v>
      </c>
      <c r="E372" s="101">
        <v>110000</v>
      </c>
      <c r="F372" s="258"/>
      <c r="G372" s="258"/>
      <c r="H372" s="261"/>
      <c r="I372" s="262"/>
    </row>
    <row r="373" spans="1:9" ht="25.5">
      <c r="A373" s="110"/>
      <c r="B373" s="110"/>
      <c r="C373" s="110"/>
      <c r="D373" s="114" t="s">
        <v>214</v>
      </c>
      <c r="E373" s="101">
        <v>25000</v>
      </c>
      <c r="F373" s="258"/>
      <c r="G373" s="258"/>
      <c r="H373" s="261"/>
      <c r="I373" s="262"/>
    </row>
    <row r="374" spans="1:9" ht="12.75">
      <c r="A374" s="110"/>
      <c r="B374" s="110"/>
      <c r="C374" s="110"/>
      <c r="D374" s="114"/>
      <c r="E374" s="101"/>
      <c r="F374" s="258"/>
      <c r="G374" s="258"/>
      <c r="H374" s="261"/>
      <c r="I374" s="262"/>
    </row>
    <row r="375" spans="1:9" ht="12.75">
      <c r="A375" s="110"/>
      <c r="B375" s="110"/>
      <c r="C375" s="110"/>
      <c r="D375" s="114" t="s">
        <v>168</v>
      </c>
      <c r="E375" s="101">
        <f>SUM(E376:E377)</f>
        <v>75000</v>
      </c>
      <c r="F375" s="258"/>
      <c r="G375" s="258"/>
      <c r="H375" s="261"/>
      <c r="I375" s="262"/>
    </row>
    <row r="376" spans="1:9" ht="38.25">
      <c r="A376" s="110"/>
      <c r="B376" s="110"/>
      <c r="C376" s="110"/>
      <c r="D376" s="114" t="s">
        <v>212</v>
      </c>
      <c r="E376" s="101">
        <v>60000</v>
      </c>
      <c r="F376" s="258"/>
      <c r="G376" s="258"/>
      <c r="H376" s="261"/>
      <c r="I376" s="262"/>
    </row>
    <row r="377" spans="1:9" ht="25.5">
      <c r="A377" s="110"/>
      <c r="B377" s="110"/>
      <c r="C377" s="110"/>
      <c r="D377" s="114" t="s">
        <v>213</v>
      </c>
      <c r="E377" s="101">
        <v>15000</v>
      </c>
      <c r="F377" s="258"/>
      <c r="G377" s="258"/>
      <c r="H377" s="261"/>
      <c r="I377" s="262"/>
    </row>
    <row r="378" spans="1:9" ht="12.75">
      <c r="A378" s="110"/>
      <c r="B378" s="110"/>
      <c r="C378" s="110"/>
      <c r="D378" s="114"/>
      <c r="E378" s="101"/>
      <c r="F378" s="258"/>
      <c r="G378" s="258"/>
      <c r="H378" s="261"/>
      <c r="I378" s="262"/>
    </row>
    <row r="379" spans="1:9" ht="12.75">
      <c r="A379" s="109"/>
      <c r="B379" s="109"/>
      <c r="C379" s="109">
        <v>90095</v>
      </c>
      <c r="D379" s="113" t="s">
        <v>51</v>
      </c>
      <c r="E379" s="158">
        <f>E380+E386</f>
        <v>169161</v>
      </c>
      <c r="F379" s="258"/>
      <c r="G379" s="258"/>
      <c r="H379" s="261"/>
      <c r="I379" s="262"/>
    </row>
    <row r="380" spans="1:11" ht="12.75">
      <c r="A380" s="110"/>
      <c r="B380" s="110"/>
      <c r="C380" s="110"/>
      <c r="D380" s="114" t="s">
        <v>61</v>
      </c>
      <c r="E380" s="101">
        <f>SUM(E381:E384)</f>
        <v>27800</v>
      </c>
      <c r="F380" s="273"/>
      <c r="G380" s="273"/>
      <c r="H380" s="261"/>
      <c r="I380" s="262"/>
      <c r="K380" s="16"/>
    </row>
    <row r="381" spans="1:9" ht="12.75">
      <c r="A381" s="110"/>
      <c r="B381" s="110"/>
      <c r="C381" s="110"/>
      <c r="D381" s="114" t="s">
        <v>341</v>
      </c>
      <c r="E381" s="101">
        <v>3000</v>
      </c>
      <c r="F381" s="258"/>
      <c r="G381" s="258"/>
      <c r="H381" s="261"/>
      <c r="I381" s="262"/>
    </row>
    <row r="382" spans="1:9" ht="25.5">
      <c r="A382" s="110"/>
      <c r="B382" s="110"/>
      <c r="C382" s="110"/>
      <c r="D382" s="114" t="s">
        <v>348</v>
      </c>
      <c r="E382" s="101">
        <v>9500</v>
      </c>
      <c r="F382" s="258"/>
      <c r="G382" s="258"/>
      <c r="H382" s="261"/>
      <c r="I382" s="262"/>
    </row>
    <row r="383" spans="1:9" ht="25.5">
      <c r="A383" s="110"/>
      <c r="B383" s="110"/>
      <c r="C383" s="110"/>
      <c r="D383" s="114" t="s">
        <v>390</v>
      </c>
      <c r="E383" s="101">
        <v>5300</v>
      </c>
      <c r="F383" s="258"/>
      <c r="G383" s="258"/>
      <c r="H383" s="261"/>
      <c r="I383" s="262"/>
    </row>
    <row r="384" spans="1:9" ht="25.5">
      <c r="A384" s="110"/>
      <c r="B384" s="110"/>
      <c r="C384" s="110"/>
      <c r="D384" s="114" t="s">
        <v>419</v>
      </c>
      <c r="E384" s="101">
        <v>10000</v>
      </c>
      <c r="F384" s="258"/>
      <c r="G384" s="258"/>
      <c r="H384" s="261"/>
      <c r="I384" s="262"/>
    </row>
    <row r="385" spans="1:9" ht="12.75">
      <c r="A385" s="110"/>
      <c r="B385" s="110"/>
      <c r="C385" s="110"/>
      <c r="D385" s="114"/>
      <c r="E385" s="101"/>
      <c r="F385" s="258"/>
      <c r="G385" s="258"/>
      <c r="H385" s="261"/>
      <c r="I385" s="262"/>
    </row>
    <row r="386" spans="1:9" ht="12.75">
      <c r="A386" s="110"/>
      <c r="B386" s="110"/>
      <c r="C386" s="110"/>
      <c r="D386" s="114" t="s">
        <v>301</v>
      </c>
      <c r="E386" s="101">
        <f>SUM(E387:E389)</f>
        <v>141361</v>
      </c>
      <c r="F386" s="258"/>
      <c r="G386" s="258"/>
      <c r="H386" s="261"/>
      <c r="I386" s="262"/>
    </row>
    <row r="387" spans="1:9" ht="38.25">
      <c r="A387" s="110"/>
      <c r="B387" s="110"/>
      <c r="C387" s="110"/>
      <c r="D387" s="114" t="s">
        <v>302</v>
      </c>
      <c r="E387" s="101">
        <v>105000</v>
      </c>
      <c r="F387" s="258"/>
      <c r="G387" s="258"/>
      <c r="H387" s="261"/>
      <c r="I387" s="262"/>
    </row>
    <row r="388" spans="1:9" ht="25.5">
      <c r="A388" s="110"/>
      <c r="B388" s="110"/>
      <c r="C388" s="110"/>
      <c r="D388" s="114" t="s">
        <v>395</v>
      </c>
      <c r="E388" s="101">
        <v>6361</v>
      </c>
      <c r="F388" s="258"/>
      <c r="G388" s="258"/>
      <c r="H388" s="261"/>
      <c r="I388" s="262"/>
    </row>
    <row r="389" spans="1:9" ht="25.5">
      <c r="A389" s="110"/>
      <c r="B389" s="110"/>
      <c r="C389" s="110"/>
      <c r="D389" s="114" t="s">
        <v>396</v>
      </c>
      <c r="E389" s="101">
        <v>30000</v>
      </c>
      <c r="F389" s="258"/>
      <c r="G389" s="258"/>
      <c r="H389" s="261"/>
      <c r="I389" s="262"/>
    </row>
    <row r="390" spans="1:9" ht="12.75">
      <c r="A390" s="110"/>
      <c r="B390" s="110"/>
      <c r="C390" s="110"/>
      <c r="D390" s="114"/>
      <c r="E390" s="101"/>
      <c r="F390" s="258"/>
      <c r="G390" s="258"/>
      <c r="H390" s="261"/>
      <c r="I390" s="262"/>
    </row>
    <row r="391" spans="1:9" ht="12.75">
      <c r="A391" s="111" t="s">
        <v>134</v>
      </c>
      <c r="B391" s="111">
        <v>921</v>
      </c>
      <c r="C391" s="111"/>
      <c r="D391" s="116" t="s">
        <v>85</v>
      </c>
      <c r="E391" s="85">
        <f>SUM(E393,E398,E406,E402)</f>
        <v>740200</v>
      </c>
      <c r="F391" s="260"/>
      <c r="G391" s="260"/>
      <c r="H391" s="261"/>
      <c r="I391" s="262"/>
    </row>
    <row r="392" spans="1:9" ht="12.75">
      <c r="A392" s="110"/>
      <c r="B392" s="110"/>
      <c r="C392" s="110"/>
      <c r="D392" s="114"/>
      <c r="E392" s="101"/>
      <c r="F392" s="258"/>
      <c r="G392" s="258"/>
      <c r="H392" s="261"/>
      <c r="I392" s="262"/>
    </row>
    <row r="393" spans="1:9" ht="12.75">
      <c r="A393" s="109"/>
      <c r="B393" s="109"/>
      <c r="C393" s="109">
        <v>92109</v>
      </c>
      <c r="D393" s="113" t="s">
        <v>136</v>
      </c>
      <c r="E393" s="158">
        <f>SUM(E394)</f>
        <v>532700</v>
      </c>
      <c r="F393" s="258"/>
      <c r="G393" s="258"/>
      <c r="H393" s="261"/>
      <c r="I393" s="262"/>
    </row>
    <row r="394" spans="1:9" ht="12.75">
      <c r="A394" s="110"/>
      <c r="B394" s="110"/>
      <c r="C394" s="110"/>
      <c r="D394" s="114" t="s">
        <v>53</v>
      </c>
      <c r="E394" s="101">
        <f>SUM(E395:E396)</f>
        <v>532700</v>
      </c>
      <c r="F394" s="258"/>
      <c r="G394" s="258"/>
      <c r="H394" s="261"/>
      <c r="I394" s="262"/>
    </row>
    <row r="395" spans="1:9" ht="25.5">
      <c r="A395" s="110"/>
      <c r="B395" s="110"/>
      <c r="C395" s="110"/>
      <c r="D395" s="114" t="s">
        <v>270</v>
      </c>
      <c r="E395" s="101">
        <v>530000</v>
      </c>
      <c r="F395" s="258"/>
      <c r="G395" s="258"/>
      <c r="H395" s="261"/>
      <c r="I395" s="262"/>
    </row>
    <row r="396" spans="1:9" ht="25.5">
      <c r="A396" s="110"/>
      <c r="B396" s="110"/>
      <c r="C396" s="110"/>
      <c r="D396" s="114" t="s">
        <v>482</v>
      </c>
      <c r="E396" s="101">
        <v>2700</v>
      </c>
      <c r="F396" s="258"/>
      <c r="G396" s="258"/>
      <c r="H396" s="261"/>
      <c r="I396" s="262"/>
    </row>
    <row r="397" spans="1:9" ht="12.75">
      <c r="A397" s="110"/>
      <c r="B397" s="110"/>
      <c r="C397" s="110"/>
      <c r="D397" s="114"/>
      <c r="E397" s="101"/>
      <c r="F397" s="258"/>
      <c r="G397" s="258"/>
      <c r="H397" s="261"/>
      <c r="I397" s="262"/>
    </row>
    <row r="398" spans="1:9" ht="12.75">
      <c r="A398" s="109"/>
      <c r="B398" s="109"/>
      <c r="C398" s="109">
        <v>92116</v>
      </c>
      <c r="D398" s="113" t="s">
        <v>79</v>
      </c>
      <c r="E398" s="158">
        <f>SUM(E399)</f>
        <v>175000</v>
      </c>
      <c r="F398" s="258"/>
      <c r="G398" s="258"/>
      <c r="H398" s="261"/>
      <c r="I398" s="262"/>
    </row>
    <row r="399" spans="1:9" ht="12.75">
      <c r="A399" s="110"/>
      <c r="B399" s="110"/>
      <c r="C399" s="110"/>
      <c r="D399" s="114" t="s">
        <v>49</v>
      </c>
      <c r="E399" s="101">
        <f>SUM(E400)</f>
        <v>175000</v>
      </c>
      <c r="F399" s="258"/>
      <c r="G399" s="258"/>
      <c r="H399" s="261"/>
      <c r="I399" s="262"/>
    </row>
    <row r="400" spans="1:9" ht="25.5">
      <c r="A400" s="110"/>
      <c r="B400" s="110"/>
      <c r="C400" s="110"/>
      <c r="D400" s="114" t="s">
        <v>271</v>
      </c>
      <c r="E400" s="101">
        <v>175000</v>
      </c>
      <c r="F400" s="258"/>
      <c r="G400" s="258"/>
      <c r="H400" s="261"/>
      <c r="I400" s="262"/>
    </row>
    <row r="401" spans="1:9" ht="12.75">
      <c r="A401" s="110"/>
      <c r="B401" s="110"/>
      <c r="C401" s="110"/>
      <c r="D401" s="114"/>
      <c r="E401" s="101"/>
      <c r="F401" s="258"/>
      <c r="G401" s="258"/>
      <c r="H401" s="261"/>
      <c r="I401" s="262"/>
    </row>
    <row r="402" spans="1:9" s="185" customFormat="1" ht="12.75">
      <c r="A402" s="183"/>
      <c r="B402" s="183"/>
      <c r="C402" s="183" t="s">
        <v>392</v>
      </c>
      <c r="D402" s="184" t="s">
        <v>334</v>
      </c>
      <c r="E402" s="191">
        <f>E403</f>
        <v>12500</v>
      </c>
      <c r="F402" s="269"/>
      <c r="G402" s="269"/>
      <c r="H402" s="270"/>
      <c r="I402" s="271"/>
    </row>
    <row r="403" spans="1:9" ht="12.75">
      <c r="A403" s="110"/>
      <c r="B403" s="110"/>
      <c r="C403" s="110"/>
      <c r="D403" s="114" t="s">
        <v>49</v>
      </c>
      <c r="E403" s="101">
        <f>E404</f>
        <v>12500</v>
      </c>
      <c r="F403" s="258"/>
      <c r="G403" s="258"/>
      <c r="H403" s="261"/>
      <c r="I403" s="262"/>
    </row>
    <row r="404" spans="1:9" ht="25.5">
      <c r="A404" s="110"/>
      <c r="B404" s="110"/>
      <c r="C404" s="110"/>
      <c r="D404" s="114" t="s">
        <v>335</v>
      </c>
      <c r="E404" s="101">
        <v>12500</v>
      </c>
      <c r="F404" s="258"/>
      <c r="G404" s="258"/>
      <c r="H404" s="261"/>
      <c r="I404" s="262"/>
    </row>
    <row r="405" spans="1:9" ht="12.75">
      <c r="A405" s="110"/>
      <c r="B405" s="110"/>
      <c r="C405" s="110"/>
      <c r="D405" s="114"/>
      <c r="E405" s="101"/>
      <c r="F405" s="258"/>
      <c r="G405" s="258"/>
      <c r="H405" s="261"/>
      <c r="I405" s="262"/>
    </row>
    <row r="406" spans="1:9" ht="12.75">
      <c r="A406" s="109"/>
      <c r="B406" s="109"/>
      <c r="C406" s="109">
        <v>92195</v>
      </c>
      <c r="D406" s="113" t="s">
        <v>51</v>
      </c>
      <c r="E406" s="158">
        <f>SUM(E407)</f>
        <v>20000</v>
      </c>
      <c r="F406" s="258"/>
      <c r="G406" s="258"/>
      <c r="H406" s="261"/>
      <c r="I406" s="262"/>
    </row>
    <row r="407" spans="1:9" ht="12.75">
      <c r="A407" s="110"/>
      <c r="B407" s="110"/>
      <c r="C407" s="110"/>
      <c r="D407" s="114" t="s">
        <v>53</v>
      </c>
      <c r="E407" s="101">
        <f>SUM(E408:E408)</f>
        <v>20000</v>
      </c>
      <c r="F407" s="258"/>
      <c r="G407" s="258"/>
      <c r="H407" s="261"/>
      <c r="I407" s="262"/>
    </row>
    <row r="408" spans="1:9" ht="12.75">
      <c r="A408" s="110"/>
      <c r="B408" s="110"/>
      <c r="C408" s="110"/>
      <c r="D408" s="114" t="s">
        <v>462</v>
      </c>
      <c r="E408" s="101">
        <v>20000</v>
      </c>
      <c r="F408" s="258"/>
      <c r="G408" s="258"/>
      <c r="H408" s="261"/>
      <c r="I408" s="262"/>
    </row>
    <row r="409" spans="1:9" ht="12.75">
      <c r="A409" s="110"/>
      <c r="B409" s="110"/>
      <c r="C409" s="110"/>
      <c r="D409" s="114"/>
      <c r="E409" s="101"/>
      <c r="F409" s="258"/>
      <c r="G409" s="258"/>
      <c r="H409" s="261"/>
      <c r="I409" s="262"/>
    </row>
    <row r="410" spans="1:9" ht="12.75">
      <c r="A410" s="111" t="s">
        <v>188</v>
      </c>
      <c r="B410" s="111">
        <v>926</v>
      </c>
      <c r="C410" s="111"/>
      <c r="D410" s="116" t="s">
        <v>81</v>
      </c>
      <c r="E410" s="85">
        <f>SUM(E419,E412)</f>
        <v>64500</v>
      </c>
      <c r="F410" s="260"/>
      <c r="G410" s="260"/>
      <c r="H410" s="261"/>
      <c r="I410" s="262"/>
    </row>
    <row r="411" spans="1:9" ht="12.75">
      <c r="A411" s="110"/>
      <c r="B411" s="110"/>
      <c r="C411" s="110"/>
      <c r="D411" s="114"/>
      <c r="E411" s="101"/>
      <c r="F411" s="258"/>
      <c r="G411" s="258"/>
      <c r="H411" s="261"/>
      <c r="I411" s="262"/>
    </row>
    <row r="412" spans="1:9" s="185" customFormat="1" ht="12.75">
      <c r="A412" s="183"/>
      <c r="B412" s="183"/>
      <c r="C412" s="183" t="s">
        <v>331</v>
      </c>
      <c r="D412" s="184" t="s">
        <v>332</v>
      </c>
      <c r="E412" s="191">
        <f>E413+E416</f>
        <v>37000</v>
      </c>
      <c r="F412" s="269"/>
      <c r="G412" s="269"/>
      <c r="H412" s="270"/>
      <c r="I412" s="271"/>
    </row>
    <row r="413" spans="1:9" ht="12.75">
      <c r="A413" s="110"/>
      <c r="B413" s="110"/>
      <c r="C413" s="110"/>
      <c r="D413" s="114" t="s">
        <v>49</v>
      </c>
      <c r="E413" s="101">
        <f>E414</f>
        <v>30000</v>
      </c>
      <c r="F413" s="258"/>
      <c r="G413" s="258"/>
      <c r="H413" s="261"/>
      <c r="I413" s="262"/>
    </row>
    <row r="414" spans="1:9" ht="25.5">
      <c r="A414" s="110"/>
      <c r="B414" s="110"/>
      <c r="C414" s="110"/>
      <c r="D414" s="114" t="s">
        <v>333</v>
      </c>
      <c r="E414" s="101">
        <v>30000</v>
      </c>
      <c r="F414" s="258"/>
      <c r="G414" s="258"/>
      <c r="H414" s="261"/>
      <c r="I414" s="262"/>
    </row>
    <row r="415" spans="1:9" ht="12.75">
      <c r="A415" s="110"/>
      <c r="B415" s="110"/>
      <c r="C415" s="110"/>
      <c r="D415" s="114"/>
      <c r="E415" s="101"/>
      <c r="F415" s="258"/>
      <c r="G415" s="258"/>
      <c r="H415" s="261"/>
      <c r="I415" s="262"/>
    </row>
    <row r="416" spans="1:9" ht="12.75">
      <c r="A416" s="110"/>
      <c r="B416" s="110"/>
      <c r="C416" s="110"/>
      <c r="D416" s="114" t="s">
        <v>301</v>
      </c>
      <c r="E416" s="101">
        <f>E417</f>
        <v>7000</v>
      </c>
      <c r="F416" s="258"/>
      <c r="G416" s="258"/>
      <c r="H416" s="261"/>
      <c r="I416" s="262"/>
    </row>
    <row r="417" spans="1:9" ht="25.5">
      <c r="A417" s="110"/>
      <c r="B417" s="110"/>
      <c r="C417" s="110"/>
      <c r="D417" s="114" t="s">
        <v>420</v>
      </c>
      <c r="E417" s="101">
        <v>7000</v>
      </c>
      <c r="F417" s="258"/>
      <c r="G417" s="258"/>
      <c r="H417" s="261"/>
      <c r="I417" s="262"/>
    </row>
    <row r="418" spans="1:9" ht="12.75">
      <c r="A418" s="110"/>
      <c r="B418" s="110"/>
      <c r="C418" s="110"/>
      <c r="D418" s="114"/>
      <c r="E418" s="101"/>
      <c r="F418" s="258"/>
      <c r="G418" s="258"/>
      <c r="H418" s="261"/>
      <c r="I418" s="262"/>
    </row>
    <row r="419" spans="1:9" ht="12.75">
      <c r="A419" s="109"/>
      <c r="B419" s="109"/>
      <c r="C419" s="109">
        <v>92695</v>
      </c>
      <c r="D419" s="113" t="s">
        <v>51</v>
      </c>
      <c r="E419" s="158">
        <f>SUM(E420)</f>
        <v>27500</v>
      </c>
      <c r="F419" s="258"/>
      <c r="G419" s="258"/>
      <c r="H419" s="261"/>
      <c r="I419" s="262"/>
    </row>
    <row r="420" spans="1:9" ht="12.75">
      <c r="A420" s="110"/>
      <c r="B420" s="110"/>
      <c r="C420" s="110"/>
      <c r="D420" s="114" t="s">
        <v>53</v>
      </c>
      <c r="E420" s="101">
        <f>SUM(E421:E422)</f>
        <v>27500</v>
      </c>
      <c r="F420" s="258"/>
      <c r="G420" s="258"/>
      <c r="H420" s="261"/>
      <c r="I420" s="262"/>
    </row>
    <row r="421" spans="1:9" ht="12.75">
      <c r="A421" s="110"/>
      <c r="B421" s="110"/>
      <c r="C421" s="110"/>
      <c r="D421" s="114" t="s">
        <v>113</v>
      </c>
      <c r="E421" s="242">
        <v>7500</v>
      </c>
      <c r="F421" s="274"/>
      <c r="G421" s="274"/>
      <c r="H421" s="261"/>
      <c r="I421" s="262"/>
    </row>
    <row r="422" spans="1:9" ht="25.5">
      <c r="A422" s="110"/>
      <c r="B422" s="110"/>
      <c r="C422" s="110"/>
      <c r="D422" s="114" t="s">
        <v>347</v>
      </c>
      <c r="E422" s="101">
        <v>20000</v>
      </c>
      <c r="F422" s="258"/>
      <c r="G422" s="258"/>
      <c r="H422" s="261"/>
      <c r="I422" s="262"/>
    </row>
    <row r="423" spans="1:9" ht="12.75">
      <c r="A423" s="110"/>
      <c r="B423" s="110"/>
      <c r="C423" s="110"/>
      <c r="D423" s="114"/>
      <c r="E423" s="101"/>
      <c r="F423" s="258"/>
      <c r="G423" s="258"/>
      <c r="H423" s="261"/>
      <c r="I423" s="262"/>
    </row>
    <row r="424" spans="1:9" ht="12.75">
      <c r="A424" s="110"/>
      <c r="B424" s="110"/>
      <c r="C424" s="110"/>
      <c r="D424" s="114"/>
      <c r="E424" s="101"/>
      <c r="F424" s="258"/>
      <c r="G424" s="258"/>
      <c r="H424" s="261"/>
      <c r="I424" s="262"/>
    </row>
    <row r="425" spans="1:9" ht="12.75">
      <c r="A425" s="110"/>
      <c r="B425" s="110"/>
      <c r="C425" s="110"/>
      <c r="D425" s="114"/>
      <c r="E425" s="101"/>
      <c r="F425" s="258"/>
      <c r="G425" s="258"/>
      <c r="H425" s="261"/>
      <c r="I425" s="262"/>
    </row>
    <row r="426" spans="1:9" ht="12.75">
      <c r="A426" s="111"/>
      <c r="B426" s="111"/>
      <c r="C426" s="111"/>
      <c r="D426" s="116" t="s">
        <v>87</v>
      </c>
      <c r="E426" s="85">
        <f>SUM(E10,E31,E37,E64,E70,E86,E96,E126,E132,E157,E164,E170,E175,E280,E291,E328,E351,E391,E410)</f>
        <v>18613399</v>
      </c>
      <c r="F426" s="260"/>
      <c r="G426" s="260"/>
      <c r="H426" s="261"/>
      <c r="I426" s="262"/>
    </row>
    <row r="427" spans="1:9" ht="12.75">
      <c r="A427" s="110"/>
      <c r="B427" s="110"/>
      <c r="C427" s="110"/>
      <c r="D427" s="114"/>
      <c r="E427" s="101"/>
      <c r="F427" s="258"/>
      <c r="G427" s="258"/>
      <c r="H427" s="261"/>
      <c r="I427" s="262"/>
    </row>
    <row r="428" spans="7:9" ht="12.75">
      <c r="G428" s="16"/>
      <c r="H428" s="125"/>
      <c r="I428" s="124"/>
    </row>
    <row r="429" spans="5:9" ht="12.75">
      <c r="E429" s="16"/>
      <c r="G429" s="16"/>
      <c r="H429" s="125"/>
      <c r="I429" s="124"/>
    </row>
    <row r="430" spans="7:9" ht="12.75">
      <c r="G430" s="16"/>
      <c r="H430" s="125"/>
      <c r="I430" s="124"/>
    </row>
    <row r="431" spans="7:9" ht="12.75">
      <c r="G431" s="16"/>
      <c r="H431" s="125"/>
      <c r="I431" s="124"/>
    </row>
    <row r="432" spans="7:9" ht="12.75">
      <c r="G432" s="16"/>
      <c r="H432" s="125"/>
      <c r="I432" s="124"/>
    </row>
    <row r="433" spans="7:9" ht="12.75">
      <c r="G433" s="16"/>
      <c r="H433" s="125"/>
      <c r="I433" s="124"/>
    </row>
    <row r="434" spans="7:9" ht="12.75">
      <c r="G434" s="16"/>
      <c r="H434" s="125"/>
      <c r="I434" s="124"/>
    </row>
    <row r="435" spans="7:9" ht="12.75">
      <c r="G435" s="16"/>
      <c r="H435" s="125"/>
      <c r="I435" s="124"/>
    </row>
    <row r="436" spans="7:9" ht="12.75">
      <c r="G436" s="16"/>
      <c r="H436" s="125"/>
      <c r="I436" s="124"/>
    </row>
    <row r="437" spans="7:9" ht="12.75">
      <c r="G437" s="16"/>
      <c r="H437" s="125"/>
      <c r="I437" s="124"/>
    </row>
    <row r="438" spans="7:9" ht="12.75">
      <c r="G438" s="16"/>
      <c r="H438" s="125"/>
      <c r="I438" s="124"/>
    </row>
    <row r="439" spans="7:9" ht="12.75">
      <c r="G439" s="16"/>
      <c r="H439" s="125"/>
      <c r="I439" s="124"/>
    </row>
    <row r="440" spans="7:9" ht="12.75">
      <c r="G440" s="16"/>
      <c r="H440" s="125"/>
      <c r="I440" s="124"/>
    </row>
    <row r="441" spans="7:9" ht="12.75">
      <c r="G441" s="16"/>
      <c r="H441" s="125"/>
      <c r="I441" s="124"/>
    </row>
    <row r="442" spans="7:9" ht="12.75">
      <c r="G442" s="16"/>
      <c r="H442" s="125"/>
      <c r="I442" s="124"/>
    </row>
    <row r="443" spans="7:9" ht="12.75">
      <c r="G443" s="16"/>
      <c r="H443" s="125"/>
      <c r="I443" s="124"/>
    </row>
    <row r="444" spans="7:9" ht="12.75">
      <c r="G444" s="16"/>
      <c r="H444" s="125"/>
      <c r="I444" s="124"/>
    </row>
    <row r="445" spans="7:9" ht="12.75">
      <c r="G445" s="16"/>
      <c r="H445" s="125"/>
      <c r="I445" s="124"/>
    </row>
    <row r="446" spans="7:9" ht="12.75">
      <c r="G446" s="16"/>
      <c r="H446" s="125"/>
      <c r="I446" s="124"/>
    </row>
    <row r="447" spans="7:9" ht="12.75">
      <c r="G447" s="16"/>
      <c r="H447" s="125"/>
      <c r="I447" s="124"/>
    </row>
    <row r="448" spans="7:9" ht="12.75">
      <c r="G448" s="16"/>
      <c r="H448" s="125"/>
      <c r="I448" s="124"/>
    </row>
    <row r="449" spans="7:9" ht="12.75">
      <c r="G449" s="16"/>
      <c r="H449" s="125"/>
      <c r="I449" s="124"/>
    </row>
    <row r="450" spans="7:9" ht="12.75">
      <c r="G450" s="16"/>
      <c r="H450" s="125"/>
      <c r="I450" s="124"/>
    </row>
    <row r="451" spans="7:9" ht="12.75">
      <c r="G451" s="16"/>
      <c r="H451" s="125"/>
      <c r="I451" s="124"/>
    </row>
    <row r="452" spans="7:9" ht="12.75">
      <c r="G452" s="16"/>
      <c r="H452" s="125"/>
      <c r="I452" s="124"/>
    </row>
    <row r="453" spans="7:9" ht="12.75">
      <c r="G453" s="16"/>
      <c r="H453" s="125"/>
      <c r="I453" s="124"/>
    </row>
    <row r="454" spans="7:9" ht="12.75">
      <c r="G454" s="16"/>
      <c r="H454" s="125"/>
      <c r="I454" s="124"/>
    </row>
    <row r="455" spans="7:9" ht="12.75">
      <c r="G455" s="16"/>
      <c r="H455" s="125"/>
      <c r="I455" s="124"/>
    </row>
    <row r="456" spans="7:9" ht="12.75">
      <c r="G456" s="16"/>
      <c r="H456" s="125"/>
      <c r="I456" s="124"/>
    </row>
    <row r="457" spans="7:9" ht="12.75">
      <c r="G457" s="16"/>
      <c r="H457" s="125"/>
      <c r="I457" s="124"/>
    </row>
    <row r="458" spans="7:9" ht="12.75">
      <c r="G458" s="16"/>
      <c r="H458" s="125"/>
      <c r="I458" s="124"/>
    </row>
    <row r="459" spans="7:9" ht="12.75">
      <c r="G459" s="16"/>
      <c r="H459" s="125"/>
      <c r="I459" s="124"/>
    </row>
    <row r="460" spans="7:9" ht="12.75">
      <c r="G460" s="16"/>
      <c r="H460" s="125"/>
      <c r="I460" s="124"/>
    </row>
    <row r="461" spans="7:9" ht="12.75">
      <c r="G461" s="16"/>
      <c r="H461" s="125"/>
      <c r="I461" s="124"/>
    </row>
    <row r="462" spans="7:9" ht="12.75">
      <c r="G462" s="16"/>
      <c r="H462" s="125"/>
      <c r="I462" s="124"/>
    </row>
    <row r="463" spans="7:9" ht="12.75">
      <c r="G463" s="16"/>
      <c r="H463" s="125"/>
      <c r="I463" s="124"/>
    </row>
    <row r="464" spans="7:9" ht="12.75">
      <c r="G464" s="16"/>
      <c r="H464" s="125"/>
      <c r="I464" s="124"/>
    </row>
    <row r="465" spans="7:9" ht="12.75">
      <c r="G465" s="16"/>
      <c r="H465" s="125"/>
      <c r="I465" s="124"/>
    </row>
    <row r="466" spans="7:9" ht="12.75">
      <c r="G466" s="16"/>
      <c r="H466" s="125"/>
      <c r="I466" s="124"/>
    </row>
    <row r="467" spans="7:9" ht="12.75">
      <c r="G467" s="16"/>
      <c r="H467" s="125"/>
      <c r="I467" s="124"/>
    </row>
    <row r="468" spans="7:9" ht="12.75">
      <c r="G468" s="16"/>
      <c r="H468" s="125"/>
      <c r="I468" s="124"/>
    </row>
    <row r="469" spans="7:9" ht="12.75">
      <c r="G469" s="16"/>
      <c r="H469" s="125"/>
      <c r="I469" s="124"/>
    </row>
    <row r="470" spans="7:9" ht="12.75">
      <c r="G470" s="16"/>
      <c r="H470" s="125"/>
      <c r="I470" s="124"/>
    </row>
    <row r="471" spans="7:9" ht="12.75">
      <c r="G471" s="16"/>
      <c r="H471" s="125"/>
      <c r="I471" s="124"/>
    </row>
    <row r="472" spans="7:9" ht="12.75">
      <c r="G472" s="16"/>
      <c r="H472" s="125"/>
      <c r="I472" s="124"/>
    </row>
    <row r="473" spans="7:9" ht="12.75">
      <c r="G473" s="16"/>
      <c r="H473" s="125"/>
      <c r="I473" s="124"/>
    </row>
    <row r="474" spans="7:9" ht="12.75">
      <c r="G474" s="16"/>
      <c r="H474" s="125"/>
      <c r="I474" s="124"/>
    </row>
    <row r="475" spans="7:9" ht="12.75">
      <c r="G475" s="16"/>
      <c r="H475" s="125"/>
      <c r="I475" s="124"/>
    </row>
    <row r="476" spans="7:9" ht="12.75">
      <c r="G476" s="16"/>
      <c r="H476" s="125"/>
      <c r="I476" s="124"/>
    </row>
    <row r="477" spans="7:9" ht="12.75">
      <c r="G477" s="16"/>
      <c r="H477" s="125"/>
      <c r="I477" s="124"/>
    </row>
    <row r="478" spans="7:9" ht="12.75">
      <c r="G478" s="16"/>
      <c r="H478" s="125"/>
      <c r="I478" s="124"/>
    </row>
    <row r="479" spans="7:9" ht="12.75">
      <c r="G479" s="16"/>
      <c r="H479" s="125"/>
      <c r="I479" s="124"/>
    </row>
    <row r="480" spans="7:9" ht="12.75">
      <c r="G480" s="16"/>
      <c r="H480" s="125"/>
      <c r="I480" s="124"/>
    </row>
    <row r="481" spans="7:9" ht="12.75">
      <c r="G481" s="16"/>
      <c r="H481" s="125"/>
      <c r="I481" s="124"/>
    </row>
    <row r="482" spans="7:9" ht="12.75">
      <c r="G482" s="16"/>
      <c r="H482" s="125"/>
      <c r="I482" s="124"/>
    </row>
    <row r="483" spans="7:9" ht="12.75">
      <c r="G483" s="16"/>
      <c r="H483" s="125"/>
      <c r="I483" s="124"/>
    </row>
    <row r="484" spans="7:9" ht="12.75">
      <c r="G484" s="16"/>
      <c r="H484" s="125"/>
      <c r="I484" s="124"/>
    </row>
    <row r="485" spans="7:9" ht="12.75">
      <c r="G485" s="16"/>
      <c r="H485" s="125"/>
      <c r="I485" s="124"/>
    </row>
    <row r="486" spans="7:9" ht="12.75">
      <c r="G486" s="16"/>
      <c r="H486" s="125"/>
      <c r="I486" s="124"/>
    </row>
    <row r="487" spans="7:9" ht="12.75">
      <c r="G487" s="16"/>
      <c r="H487" s="125"/>
      <c r="I487" s="124"/>
    </row>
    <row r="488" spans="7:9" ht="12.75">
      <c r="G488" s="16"/>
      <c r="H488" s="125"/>
      <c r="I488" s="124"/>
    </row>
    <row r="489" spans="7:9" ht="12.75">
      <c r="G489" s="16"/>
      <c r="H489" s="125"/>
      <c r="I489" s="124"/>
    </row>
    <row r="490" spans="7:9" ht="12.75">
      <c r="G490" s="16"/>
      <c r="H490" s="125"/>
      <c r="I490" s="124"/>
    </row>
    <row r="491" spans="7:9" ht="12.75">
      <c r="G491" s="16"/>
      <c r="H491" s="125"/>
      <c r="I491" s="124"/>
    </row>
    <row r="492" spans="7:9" ht="12.75">
      <c r="G492" s="16"/>
      <c r="H492" s="125"/>
      <c r="I492" s="124"/>
    </row>
    <row r="493" spans="7:9" ht="12.75">
      <c r="G493" s="16"/>
      <c r="H493" s="125"/>
      <c r="I493" s="124"/>
    </row>
    <row r="494" spans="7:9" ht="12.75">
      <c r="G494" s="16"/>
      <c r="H494" s="125"/>
      <c r="I494" s="124"/>
    </row>
    <row r="495" spans="7:9" ht="12.75">
      <c r="G495" s="16"/>
      <c r="H495" s="125"/>
      <c r="I495" s="124"/>
    </row>
    <row r="496" spans="7:9" ht="12.75">
      <c r="G496" s="16"/>
      <c r="H496" s="125"/>
      <c r="I496" s="124"/>
    </row>
    <row r="497" spans="7:9" ht="12.75">
      <c r="G497" s="16"/>
      <c r="H497" s="125"/>
      <c r="I497" s="124"/>
    </row>
    <row r="498" spans="7:9" ht="12.75">
      <c r="G498" s="16"/>
      <c r="H498" s="125"/>
      <c r="I498" s="124"/>
    </row>
    <row r="499" spans="7:9" ht="12.75">
      <c r="G499" s="16"/>
      <c r="H499" s="125"/>
      <c r="I499" s="124"/>
    </row>
    <row r="500" spans="7:9" ht="12.75">
      <c r="G500" s="16"/>
      <c r="H500" s="125"/>
      <c r="I500" s="124"/>
    </row>
    <row r="501" spans="7:9" ht="12.75">
      <c r="G501" s="16"/>
      <c r="H501" s="125"/>
      <c r="I501" s="124"/>
    </row>
    <row r="502" spans="7:9" ht="12.75">
      <c r="G502" s="16"/>
      <c r="H502" s="125"/>
      <c r="I502" s="124"/>
    </row>
    <row r="503" spans="7:9" ht="12.75">
      <c r="G503" s="16"/>
      <c r="H503" s="125"/>
      <c r="I503" s="124"/>
    </row>
    <row r="504" spans="7:8" ht="12.75">
      <c r="G504" s="16"/>
      <c r="H504" s="125"/>
    </row>
    <row r="505" spans="7:8" ht="12.75">
      <c r="G505" s="16"/>
      <c r="H505" s="125"/>
    </row>
    <row r="506" spans="7:8" ht="12.75">
      <c r="G506" s="16"/>
      <c r="H506" s="125"/>
    </row>
    <row r="507" spans="7:8" ht="12.75">
      <c r="G507" s="16"/>
      <c r="H507" s="125"/>
    </row>
    <row r="508" spans="7:8" ht="12.75">
      <c r="G508" s="16"/>
      <c r="H508" s="125"/>
    </row>
    <row r="509" spans="7:8" ht="12.75">
      <c r="G509" s="16"/>
      <c r="H509" s="125"/>
    </row>
    <row r="510" spans="7:8" ht="12.75">
      <c r="G510" s="16"/>
      <c r="H510" s="125"/>
    </row>
    <row r="511" spans="7:8" ht="12.75">
      <c r="G511" s="16"/>
      <c r="H511" s="125"/>
    </row>
    <row r="512" spans="7:8" ht="12.75">
      <c r="G512" s="16"/>
      <c r="H512" s="125"/>
    </row>
    <row r="513" spans="7:8" ht="12.75">
      <c r="G513" s="16"/>
      <c r="H513" s="125"/>
    </row>
    <row r="514" spans="7:8" ht="12.75">
      <c r="G514" s="16"/>
      <c r="H514" s="125"/>
    </row>
    <row r="515" spans="7:8" ht="12.75">
      <c r="G515" s="16"/>
      <c r="H515" s="125"/>
    </row>
    <row r="516" spans="7:8" ht="12.75">
      <c r="G516" s="16"/>
      <c r="H516" s="125"/>
    </row>
    <row r="517" spans="7:8" ht="12.75">
      <c r="G517" s="16"/>
      <c r="H517" s="125"/>
    </row>
    <row r="518" spans="7:8" ht="12.75">
      <c r="G518" s="16"/>
      <c r="H518" s="125"/>
    </row>
    <row r="519" spans="7:10" ht="12.75">
      <c r="G519" s="16"/>
      <c r="H519" s="125"/>
      <c r="J519" s="11"/>
    </row>
    <row r="520" spans="7:8" ht="12.75">
      <c r="G520" s="16"/>
      <c r="H520" s="125"/>
    </row>
    <row r="521" spans="7:8" ht="12.75">
      <c r="G521" s="16"/>
      <c r="H521" s="125"/>
    </row>
    <row r="522" spans="7:8" ht="12.75">
      <c r="G522" s="16"/>
      <c r="H522" s="125"/>
    </row>
    <row r="523" spans="7:8" ht="12.75">
      <c r="G523" s="16"/>
      <c r="H523" s="125"/>
    </row>
    <row r="524" spans="7:8" ht="12.75">
      <c r="G524" s="16"/>
      <c r="H524" s="125"/>
    </row>
    <row r="525" spans="7:8" ht="12.75">
      <c r="G525" s="16"/>
      <c r="H525" s="125"/>
    </row>
    <row r="526" spans="7:8" ht="12.75">
      <c r="G526" s="16"/>
      <c r="H526" s="125"/>
    </row>
    <row r="527" spans="7:8" ht="12.75">
      <c r="G527" s="16"/>
      <c r="H527" s="125"/>
    </row>
    <row r="528" spans="7:8" ht="12.75">
      <c r="G528" s="16"/>
      <c r="H528" s="125"/>
    </row>
    <row r="529" spans="7:8" ht="12.75">
      <c r="G529" s="16"/>
      <c r="H529" s="125"/>
    </row>
    <row r="530" spans="7:8" ht="12.75">
      <c r="G530" s="16"/>
      <c r="H530" s="125"/>
    </row>
    <row r="531" spans="7:8" ht="12.75">
      <c r="G531" s="16"/>
      <c r="H531" s="125"/>
    </row>
    <row r="532" spans="7:8" ht="12.75">
      <c r="G532" s="16"/>
      <c r="H532" s="125"/>
    </row>
    <row r="533" spans="7:8" ht="12.75">
      <c r="G533" s="16"/>
      <c r="H533" s="125"/>
    </row>
    <row r="534" spans="7:8" ht="12.75">
      <c r="G534" s="16"/>
      <c r="H534" s="125"/>
    </row>
    <row r="535" spans="7:8" ht="12.75">
      <c r="G535" s="16"/>
      <c r="H535" s="125"/>
    </row>
    <row r="536" spans="7:8" ht="12.75">
      <c r="G536" s="16"/>
      <c r="H536" s="125"/>
    </row>
    <row r="537" spans="7:8" ht="12.75">
      <c r="G537" s="16"/>
      <c r="H537" s="125"/>
    </row>
    <row r="538" spans="7:8" ht="12.75">
      <c r="G538" s="16"/>
      <c r="H538" s="125"/>
    </row>
    <row r="539" spans="7:8" ht="12.75">
      <c r="G539" s="16"/>
      <c r="H539" s="125"/>
    </row>
    <row r="540" spans="7:8" ht="12.75">
      <c r="G540" s="16"/>
      <c r="H540" s="125"/>
    </row>
    <row r="541" spans="7:8" ht="12.75">
      <c r="G541" s="16"/>
      <c r="H541" s="125"/>
    </row>
    <row r="542" spans="7:8" ht="13.5" customHeight="1">
      <c r="G542" s="16"/>
      <c r="H542" s="125"/>
    </row>
    <row r="543" spans="7:8" ht="12.75">
      <c r="G543" s="16"/>
      <c r="H543" s="125"/>
    </row>
    <row r="544" spans="7:8" ht="12.75">
      <c r="G544" s="16"/>
      <c r="H544" s="125"/>
    </row>
    <row r="545" spans="7:8" ht="12.75">
      <c r="G545" s="16"/>
      <c r="H545" s="125"/>
    </row>
    <row r="546" spans="7:8" ht="12.75">
      <c r="G546" s="16"/>
      <c r="H546" s="125"/>
    </row>
    <row r="547" spans="7:8" ht="12.75">
      <c r="G547" s="16"/>
      <c r="H547" s="125"/>
    </row>
    <row r="548" spans="7:8" ht="12.75">
      <c r="G548" s="16"/>
      <c r="H548" s="125"/>
    </row>
    <row r="549" spans="7:8" ht="12.75">
      <c r="G549" s="16"/>
      <c r="H549" s="125"/>
    </row>
    <row r="550" spans="7:8" ht="12.75">
      <c r="G550" s="16"/>
      <c r="H550" s="125"/>
    </row>
    <row r="551" spans="7:8" ht="12.75">
      <c r="G551" s="16"/>
      <c r="H551" s="125"/>
    </row>
    <row r="552" spans="7:8" ht="12.75">
      <c r="G552" s="16"/>
      <c r="H552" s="125"/>
    </row>
    <row r="553" spans="7:8" ht="12.75">
      <c r="G553" s="16"/>
      <c r="H553" s="125"/>
    </row>
    <row r="554" spans="7:8" ht="12.75">
      <c r="G554" s="16"/>
      <c r="H554" s="125"/>
    </row>
    <row r="555" spans="7:8" ht="12.75">
      <c r="G555" s="16"/>
      <c r="H555" s="125"/>
    </row>
    <row r="556" spans="7:8" ht="12.75">
      <c r="G556" s="16"/>
      <c r="H556" s="125"/>
    </row>
    <row r="557" spans="7:8" ht="12.75">
      <c r="G557" s="16"/>
      <c r="H557" s="125"/>
    </row>
    <row r="558" spans="7:8" ht="12.75">
      <c r="G558" s="16"/>
      <c r="H558" s="125"/>
    </row>
    <row r="559" spans="7:8" ht="12.75">
      <c r="G559" s="16"/>
      <c r="H559" s="125"/>
    </row>
    <row r="560" spans="7:8" ht="12.75">
      <c r="G560" s="16"/>
      <c r="H560" s="125"/>
    </row>
    <row r="561" spans="7:8" ht="12.75">
      <c r="G561" s="16"/>
      <c r="H561" s="125"/>
    </row>
    <row r="562" spans="7:8" ht="12.75">
      <c r="G562" s="16"/>
      <c r="H562" s="125"/>
    </row>
    <row r="563" spans="7:8" ht="12.75">
      <c r="G563" s="16"/>
      <c r="H563" s="125"/>
    </row>
    <row r="564" spans="7:8" ht="12.75">
      <c r="G564" s="16"/>
      <c r="H564" s="125"/>
    </row>
    <row r="565" spans="7:8" ht="12.75">
      <c r="G565" s="16"/>
      <c r="H565" s="125"/>
    </row>
    <row r="566" spans="7:8" ht="12.75">
      <c r="G566" s="16"/>
      <c r="H566" s="125"/>
    </row>
    <row r="567" spans="7:8" ht="12.75">
      <c r="G567" s="16"/>
      <c r="H567" s="125"/>
    </row>
    <row r="568" spans="7:8" ht="12.75">
      <c r="G568" s="16"/>
      <c r="H568" s="125"/>
    </row>
    <row r="569" spans="7:8" ht="12.75">
      <c r="G569" s="16"/>
      <c r="H569" s="125"/>
    </row>
    <row r="570" spans="7:8" ht="12.75">
      <c r="G570" s="16"/>
      <c r="H570" s="125"/>
    </row>
    <row r="571" spans="7:8" ht="12.75">
      <c r="G571" s="16"/>
      <c r="H571" s="125"/>
    </row>
    <row r="572" spans="7:8" ht="12.75">
      <c r="G572" s="16"/>
      <c r="H572" s="125"/>
    </row>
    <row r="573" spans="7:8" ht="12.75">
      <c r="G573" s="16"/>
      <c r="H573" s="125"/>
    </row>
    <row r="574" spans="7:8" ht="12.75">
      <c r="G574" s="16"/>
      <c r="H574" s="125"/>
    </row>
    <row r="575" spans="7:8" ht="12.75">
      <c r="G575" s="16"/>
      <c r="H575" s="125"/>
    </row>
    <row r="576" spans="7:8" ht="12.75">
      <c r="G576" s="16"/>
      <c r="H576" s="125"/>
    </row>
    <row r="577" spans="7:8" ht="12.75">
      <c r="G577" s="16"/>
      <c r="H577" s="125"/>
    </row>
    <row r="578" spans="7:8" ht="12.75">
      <c r="G578" s="16"/>
      <c r="H578" s="125"/>
    </row>
    <row r="579" spans="7:8" ht="12.75">
      <c r="G579" s="16"/>
      <c r="H579" s="125"/>
    </row>
    <row r="580" spans="7:8" ht="12.75">
      <c r="G580" s="16"/>
      <c r="H580" s="125"/>
    </row>
    <row r="581" spans="7:8" ht="12.75">
      <c r="G581" s="16"/>
      <c r="H581" s="125"/>
    </row>
    <row r="582" spans="7:8" ht="12.75">
      <c r="G582" s="16"/>
      <c r="H582" s="125"/>
    </row>
    <row r="583" spans="7:8" ht="12.75">
      <c r="G583" s="16"/>
      <c r="H583" s="125"/>
    </row>
    <row r="584" spans="7:8" ht="12.75">
      <c r="G584" s="16"/>
      <c r="H584" s="125"/>
    </row>
    <row r="585" spans="7:8" ht="12.75">
      <c r="G585" s="16"/>
      <c r="H585" s="125"/>
    </row>
    <row r="586" spans="7:8" ht="12.75">
      <c r="G586" s="16"/>
      <c r="H586" s="125"/>
    </row>
    <row r="587" spans="7:8" ht="12.75">
      <c r="G587" s="16"/>
      <c r="H587" s="125"/>
    </row>
    <row r="588" spans="7:8" ht="12.75">
      <c r="G588" s="16"/>
      <c r="H588" s="125"/>
    </row>
    <row r="589" spans="7:8" ht="12.75">
      <c r="G589" s="16"/>
      <c r="H589" s="125"/>
    </row>
    <row r="590" spans="7:8" ht="12.75">
      <c r="G590" s="16"/>
      <c r="H590" s="125"/>
    </row>
    <row r="591" spans="7:8" ht="12.75">
      <c r="G591" s="16"/>
      <c r="H591" s="125"/>
    </row>
    <row r="592" spans="7:8" ht="12.75">
      <c r="G592" s="16"/>
      <c r="H592" s="125"/>
    </row>
    <row r="593" spans="7:8" ht="12.75">
      <c r="G593" s="16"/>
      <c r="H593" s="125"/>
    </row>
    <row r="594" spans="7:8" ht="12.75">
      <c r="G594" s="16"/>
      <c r="H594" s="125"/>
    </row>
    <row r="595" spans="7:8" ht="12.75">
      <c r="G595" s="16"/>
      <c r="H595" s="125"/>
    </row>
    <row r="596" spans="7:8" ht="12.75">
      <c r="G596" s="16"/>
      <c r="H596" s="125"/>
    </row>
    <row r="597" spans="7:8" ht="12.75">
      <c r="G597" s="16"/>
      <c r="H597" s="125"/>
    </row>
    <row r="598" spans="7:8" ht="12.75">
      <c r="G598" s="16"/>
      <c r="H598" s="125"/>
    </row>
    <row r="599" spans="7:8" ht="12.75">
      <c r="G599" s="16"/>
      <c r="H599" s="125"/>
    </row>
    <row r="600" spans="7:8" ht="12.75">
      <c r="G600" s="16"/>
      <c r="H600" s="125"/>
    </row>
    <row r="601" spans="7:8" ht="12.75">
      <c r="G601" s="16"/>
      <c r="H601" s="125"/>
    </row>
    <row r="602" spans="7:8" ht="12.75">
      <c r="G602" s="16"/>
      <c r="H602" s="125"/>
    </row>
    <row r="603" spans="7:8" ht="12.75">
      <c r="G603" s="16"/>
      <c r="H603" s="125"/>
    </row>
    <row r="604" spans="7:8" ht="12.75">
      <c r="G604" s="16"/>
      <c r="H604" s="125"/>
    </row>
    <row r="605" spans="7:8" ht="12.75">
      <c r="G605" s="16"/>
      <c r="H605" s="125"/>
    </row>
    <row r="606" spans="7:8" ht="12.75">
      <c r="G606" s="16"/>
      <c r="H606" s="125"/>
    </row>
    <row r="607" spans="7:8" ht="12.75">
      <c r="G607" s="16"/>
      <c r="H607" s="125"/>
    </row>
    <row r="608" spans="7:8" ht="12.75">
      <c r="G608" s="16"/>
      <c r="H608" s="125"/>
    </row>
    <row r="609" spans="7:8" ht="12.75">
      <c r="G609" s="16"/>
      <c r="H609" s="125"/>
    </row>
    <row r="610" spans="7:8" ht="12.75">
      <c r="G610" s="16"/>
      <c r="H610" s="125"/>
    </row>
    <row r="611" spans="7:8" ht="12.75">
      <c r="G611" s="16"/>
      <c r="H611" s="125"/>
    </row>
    <row r="612" spans="7:8" ht="12.75">
      <c r="G612" s="16"/>
      <c r="H612" s="125"/>
    </row>
    <row r="613" spans="7:8" ht="12.75">
      <c r="G613" s="16"/>
      <c r="H613" s="125"/>
    </row>
    <row r="614" spans="7:8" ht="12.75">
      <c r="G614" s="16"/>
      <c r="H614" s="125"/>
    </row>
    <row r="615" spans="7:8" ht="12.75">
      <c r="G615" s="16"/>
      <c r="H615" s="125"/>
    </row>
    <row r="616" spans="7:8" ht="12.75">
      <c r="G616" s="16"/>
      <c r="H616" s="125"/>
    </row>
    <row r="617" spans="7:8" ht="12.75">
      <c r="G617" s="16"/>
      <c r="H617" s="125"/>
    </row>
    <row r="618" spans="7:8" ht="12.75">
      <c r="G618" s="16"/>
      <c r="H618" s="125"/>
    </row>
    <row r="619" spans="7:8" ht="12.75">
      <c r="G619" s="16"/>
      <c r="H619" s="125"/>
    </row>
    <row r="620" spans="7:8" ht="12.75">
      <c r="G620" s="16"/>
      <c r="H620" s="125"/>
    </row>
    <row r="621" spans="7:8" ht="12.75">
      <c r="G621" s="16"/>
      <c r="H621" s="125"/>
    </row>
    <row r="622" spans="7:8" ht="12.75">
      <c r="G622" s="16"/>
      <c r="H622" s="125"/>
    </row>
    <row r="623" spans="7:8" ht="12.75">
      <c r="G623" s="16"/>
      <c r="H623" s="125"/>
    </row>
    <row r="624" spans="7:8" ht="12.75">
      <c r="G624" s="16"/>
      <c r="H624" s="125"/>
    </row>
    <row r="625" spans="7:8" ht="12.75">
      <c r="G625" s="16"/>
      <c r="H625" s="125"/>
    </row>
    <row r="626" spans="7:8" ht="12.75">
      <c r="G626" s="16"/>
      <c r="H626" s="125"/>
    </row>
    <row r="627" spans="7:8" ht="12.75">
      <c r="G627" s="16"/>
      <c r="H627" s="125"/>
    </row>
    <row r="628" spans="7:8" ht="12.75">
      <c r="G628" s="16"/>
      <c r="H628" s="125"/>
    </row>
    <row r="629" spans="7:8" ht="12.75">
      <c r="G629" s="16"/>
      <c r="H629" s="125"/>
    </row>
    <row r="630" spans="7:8" ht="12.75">
      <c r="G630" s="16"/>
      <c r="H630" s="125"/>
    </row>
    <row r="631" spans="7:8" ht="12.75">
      <c r="G631" s="16"/>
      <c r="H631" s="125"/>
    </row>
    <row r="632" spans="7:8" ht="12.75">
      <c r="G632" s="16"/>
      <c r="H632" s="125"/>
    </row>
    <row r="633" spans="7:8" ht="12.75">
      <c r="G633" s="16"/>
      <c r="H633" s="125"/>
    </row>
    <row r="634" spans="7:8" ht="12.75">
      <c r="G634" s="16"/>
      <c r="H634" s="125"/>
    </row>
    <row r="635" spans="7:8" ht="12.75">
      <c r="G635" s="16"/>
      <c r="H635" s="125"/>
    </row>
    <row r="636" spans="7:8" ht="12.75">
      <c r="G636" s="16"/>
      <c r="H636" s="125"/>
    </row>
    <row r="637" spans="7:8" ht="12.75">
      <c r="G637" s="16"/>
      <c r="H637" s="125"/>
    </row>
    <row r="638" spans="7:8" ht="12.75">
      <c r="G638" s="16"/>
      <c r="H638" s="125"/>
    </row>
    <row r="639" spans="7:8" ht="12.75">
      <c r="G639" s="16"/>
      <c r="H639" s="125"/>
    </row>
    <row r="640" spans="7:8" ht="12.75">
      <c r="G640" s="16"/>
      <c r="H640" s="125"/>
    </row>
    <row r="641" ht="12.75">
      <c r="H641" s="125"/>
    </row>
    <row r="642" ht="12.75">
      <c r="H642" s="125"/>
    </row>
    <row r="643" ht="12.75">
      <c r="H643" s="125"/>
    </row>
    <row r="644" ht="12.75">
      <c r="H644" s="125"/>
    </row>
    <row r="645" ht="12.75">
      <c r="H645" s="125"/>
    </row>
    <row r="646" ht="12.75">
      <c r="H646" s="125"/>
    </row>
    <row r="647" ht="12.75">
      <c r="H647" s="125"/>
    </row>
    <row r="648" ht="12.75">
      <c r="H648" s="125"/>
    </row>
    <row r="649" ht="12.75">
      <c r="H649" s="125"/>
    </row>
    <row r="650" ht="12.75">
      <c r="H650" s="125"/>
    </row>
    <row r="651" ht="12.75">
      <c r="H651" s="125"/>
    </row>
    <row r="652" ht="12.75">
      <c r="H652" s="125"/>
    </row>
    <row r="653" ht="12.75">
      <c r="H653" s="125"/>
    </row>
    <row r="654" ht="12.75">
      <c r="H654" s="125"/>
    </row>
    <row r="655" ht="12.75">
      <c r="H655" s="125"/>
    </row>
    <row r="656" ht="12.75">
      <c r="H656" s="125"/>
    </row>
    <row r="657" ht="12.75">
      <c r="H657" s="125"/>
    </row>
    <row r="658" ht="12.75">
      <c r="H658" s="125"/>
    </row>
    <row r="659" ht="12.75">
      <c r="H659" s="125"/>
    </row>
    <row r="660" ht="12.75">
      <c r="H660" s="125"/>
    </row>
    <row r="661" ht="12.75">
      <c r="H661" s="125"/>
    </row>
    <row r="662" ht="12.75">
      <c r="H662" s="125"/>
    </row>
    <row r="663" ht="12.75">
      <c r="H663" s="125"/>
    </row>
    <row r="664" ht="12.75">
      <c r="H664" s="125"/>
    </row>
    <row r="665" ht="12.75">
      <c r="H665" s="125"/>
    </row>
    <row r="666" ht="12.75">
      <c r="H666" s="125"/>
    </row>
    <row r="667" ht="12.75">
      <c r="H667" s="125"/>
    </row>
    <row r="668" ht="12.75">
      <c r="H668" s="125"/>
    </row>
    <row r="669" ht="12.75">
      <c r="H669" s="125"/>
    </row>
    <row r="670" ht="12.75">
      <c r="H670" s="125"/>
    </row>
    <row r="671" ht="12.75">
      <c r="H671" s="125"/>
    </row>
    <row r="672" ht="12.75">
      <c r="H672" s="125"/>
    </row>
    <row r="673" ht="12.75">
      <c r="H673" s="125"/>
    </row>
    <row r="674" ht="12.75">
      <c r="H674" s="125"/>
    </row>
    <row r="675" ht="12.75">
      <c r="H675" s="125"/>
    </row>
    <row r="676" ht="12.75">
      <c r="H676" s="125"/>
    </row>
    <row r="677" ht="12.75">
      <c r="H677" s="125"/>
    </row>
    <row r="678" ht="12.75">
      <c r="H678" s="125"/>
    </row>
    <row r="679" ht="12.75">
      <c r="H679" s="125"/>
    </row>
    <row r="680" ht="12.75">
      <c r="H680" s="125"/>
    </row>
    <row r="681" ht="12.75">
      <c r="H681" s="125"/>
    </row>
    <row r="682" ht="12.75">
      <c r="H682" s="125"/>
    </row>
    <row r="683" ht="12.75">
      <c r="H683" s="125"/>
    </row>
    <row r="684" ht="12.75">
      <c r="H684" s="125"/>
    </row>
    <row r="685" ht="12.75">
      <c r="H685" s="125"/>
    </row>
    <row r="686" ht="12.75">
      <c r="H686" s="125"/>
    </row>
    <row r="687" ht="12.75">
      <c r="H687" s="125"/>
    </row>
    <row r="688" ht="12.75">
      <c r="H688" s="125"/>
    </row>
    <row r="689" ht="12.75">
      <c r="H689" s="125"/>
    </row>
    <row r="690" ht="12.75">
      <c r="H690" s="125"/>
    </row>
    <row r="691" ht="12.75">
      <c r="H691" s="125"/>
    </row>
    <row r="692" ht="12.75">
      <c r="H692" s="125"/>
    </row>
    <row r="693" ht="12.75">
      <c r="H693" s="125"/>
    </row>
    <row r="694" ht="12.75">
      <c r="H694" s="125"/>
    </row>
    <row r="695" ht="12.75">
      <c r="H695" s="125"/>
    </row>
    <row r="696" ht="12.75">
      <c r="H696" s="125"/>
    </row>
    <row r="697" ht="12.75">
      <c r="H697" s="125"/>
    </row>
    <row r="698" ht="12.75">
      <c r="H698" s="125"/>
    </row>
    <row r="699" ht="12.75">
      <c r="H699" s="125"/>
    </row>
    <row r="700" ht="12.75">
      <c r="H700" s="125"/>
    </row>
    <row r="701" ht="12.75">
      <c r="H701" s="125"/>
    </row>
    <row r="702" ht="12.75">
      <c r="H702" s="125"/>
    </row>
    <row r="703" ht="12.75">
      <c r="H703" s="125"/>
    </row>
    <row r="704" ht="12.75">
      <c r="H704" s="125"/>
    </row>
    <row r="705" ht="12.75">
      <c r="H705" s="125"/>
    </row>
    <row r="706" ht="12.75">
      <c r="H706" s="125"/>
    </row>
    <row r="707" ht="12.75">
      <c r="H707" s="125"/>
    </row>
    <row r="708" ht="12.75">
      <c r="H708" s="125"/>
    </row>
    <row r="709" ht="12.75">
      <c r="H709" s="125"/>
    </row>
    <row r="710" ht="12.75">
      <c r="H710" s="125"/>
    </row>
    <row r="711" ht="12.75">
      <c r="H711" s="125"/>
    </row>
    <row r="712" ht="12.75">
      <c r="H712" s="125"/>
    </row>
    <row r="713" ht="12.75">
      <c r="H713" s="125"/>
    </row>
    <row r="714" ht="12.75">
      <c r="H714" s="125"/>
    </row>
    <row r="715" ht="12.75">
      <c r="H715" s="125"/>
    </row>
    <row r="716" ht="12.75">
      <c r="H716" s="125"/>
    </row>
    <row r="717" ht="12.75">
      <c r="H717" s="125"/>
    </row>
    <row r="718" ht="12.75">
      <c r="H718" s="125"/>
    </row>
    <row r="719" ht="12.75">
      <c r="H719" s="125"/>
    </row>
    <row r="720" ht="12.75">
      <c r="H720" s="125"/>
    </row>
    <row r="721" ht="12.75">
      <c r="H721" s="125"/>
    </row>
    <row r="722" ht="12.75">
      <c r="H722" s="125"/>
    </row>
    <row r="723" ht="12.75">
      <c r="H723" s="125"/>
    </row>
    <row r="724" ht="12.75">
      <c r="H724" s="125"/>
    </row>
    <row r="725" ht="12.75">
      <c r="H725" s="125"/>
    </row>
    <row r="726" ht="12.75">
      <c r="H726" s="125"/>
    </row>
    <row r="727" ht="12.75">
      <c r="H727" s="125"/>
    </row>
    <row r="728" ht="12.75">
      <c r="H728" s="125"/>
    </row>
    <row r="729" ht="12.75">
      <c r="H729" s="125"/>
    </row>
    <row r="730" ht="12.75">
      <c r="H730" s="125"/>
    </row>
    <row r="731" ht="12.75">
      <c r="H731" s="125"/>
    </row>
    <row r="732" ht="12.75">
      <c r="H732" s="125"/>
    </row>
    <row r="733" ht="12.75">
      <c r="H733" s="125"/>
    </row>
    <row r="734" ht="12.75">
      <c r="H734" s="125"/>
    </row>
    <row r="735" ht="12.75">
      <c r="H735" s="125"/>
    </row>
    <row r="736" ht="12.75">
      <c r="H736" s="125"/>
    </row>
    <row r="737" ht="12.75">
      <c r="H737" s="125"/>
    </row>
    <row r="738" ht="12.75">
      <c r="H738" s="125"/>
    </row>
    <row r="739" ht="12.75">
      <c r="H739" s="125"/>
    </row>
    <row r="740" ht="12.75">
      <c r="H740" s="125"/>
    </row>
    <row r="741" ht="12.75">
      <c r="H741" s="125"/>
    </row>
    <row r="742" ht="12.75">
      <c r="H742" s="125"/>
    </row>
    <row r="743" ht="12.75">
      <c r="H743" s="125"/>
    </row>
    <row r="744" ht="12.75">
      <c r="H744" s="125"/>
    </row>
    <row r="745" ht="12.75">
      <c r="H745" s="125"/>
    </row>
    <row r="746" ht="12.75">
      <c r="H746" s="125"/>
    </row>
    <row r="747" ht="12.75">
      <c r="H747" s="125"/>
    </row>
    <row r="748" ht="12.75">
      <c r="H748" s="125"/>
    </row>
    <row r="749" ht="12.75">
      <c r="H749" s="125"/>
    </row>
    <row r="750" ht="12.75">
      <c r="H750" s="125"/>
    </row>
    <row r="751" ht="12.75">
      <c r="H751" s="125"/>
    </row>
    <row r="752" ht="12.75">
      <c r="H752" s="125"/>
    </row>
    <row r="753" ht="12.75">
      <c r="H753" s="125"/>
    </row>
    <row r="754" ht="12.75">
      <c r="H754" s="125"/>
    </row>
    <row r="755" ht="12.75">
      <c r="H755" s="125"/>
    </row>
    <row r="756" ht="12.75">
      <c r="H756" s="125"/>
    </row>
    <row r="757" ht="12.75">
      <c r="H757" s="125"/>
    </row>
    <row r="758" ht="12.75">
      <c r="H758" s="125"/>
    </row>
    <row r="759" ht="12.75">
      <c r="H759" s="125"/>
    </row>
    <row r="760" ht="12.75">
      <c r="H760" s="125"/>
    </row>
    <row r="761" ht="12.75">
      <c r="H761" s="125"/>
    </row>
    <row r="762" ht="12.75">
      <c r="H762" s="125"/>
    </row>
    <row r="763" ht="12.75">
      <c r="H763" s="125"/>
    </row>
    <row r="764" ht="12.75">
      <c r="H764" s="125"/>
    </row>
    <row r="765" ht="12.75">
      <c r="H765" s="125"/>
    </row>
    <row r="766" ht="12.75">
      <c r="H766" s="125"/>
    </row>
    <row r="767" ht="12.75">
      <c r="H767" s="125"/>
    </row>
    <row r="768" ht="12.75">
      <c r="H768" s="125"/>
    </row>
    <row r="769" ht="12.75">
      <c r="H769" s="125"/>
    </row>
    <row r="770" ht="12.75">
      <c r="H770" s="125"/>
    </row>
    <row r="771" ht="12.75">
      <c r="H771" s="125"/>
    </row>
    <row r="772" ht="12.75">
      <c r="H772" s="125"/>
    </row>
    <row r="773" ht="12.75">
      <c r="H773" s="125"/>
    </row>
    <row r="774" ht="12.75">
      <c r="H774" s="125"/>
    </row>
    <row r="775" ht="12.75">
      <c r="H775" s="125"/>
    </row>
    <row r="776" ht="12.75">
      <c r="H776" s="125"/>
    </row>
    <row r="777" ht="12.75">
      <c r="H777" s="125"/>
    </row>
    <row r="778" ht="12.75">
      <c r="H778" s="125"/>
    </row>
    <row r="779" ht="12.75">
      <c r="H779" s="125"/>
    </row>
    <row r="780" ht="12.75">
      <c r="H780" s="125"/>
    </row>
    <row r="781" ht="12.75">
      <c r="H781" s="125"/>
    </row>
    <row r="782" ht="12.75">
      <c r="H782" s="125"/>
    </row>
    <row r="783" ht="12.75">
      <c r="H783" s="125"/>
    </row>
    <row r="784" ht="12.75">
      <c r="H784" s="125"/>
    </row>
    <row r="785" ht="12.75">
      <c r="H785" s="125"/>
    </row>
    <row r="786" ht="12.75">
      <c r="H786" s="125"/>
    </row>
    <row r="787" ht="12.75">
      <c r="H787" s="125"/>
    </row>
    <row r="788" ht="12.75">
      <c r="H788" s="125"/>
    </row>
    <row r="789" ht="12.75">
      <c r="H789" s="125"/>
    </row>
    <row r="790" ht="12.75">
      <c r="H790" s="125"/>
    </row>
    <row r="791" ht="12.75">
      <c r="H791" s="125"/>
    </row>
    <row r="792" ht="12.75">
      <c r="H792" s="125"/>
    </row>
    <row r="793" ht="12.75">
      <c r="H793" s="125"/>
    </row>
    <row r="794" ht="12.75">
      <c r="H794" s="125"/>
    </row>
    <row r="795" ht="12.75">
      <c r="H795" s="125"/>
    </row>
    <row r="796" ht="12.75">
      <c r="H796" s="125"/>
    </row>
    <row r="797" ht="12.75">
      <c r="H797" s="125"/>
    </row>
    <row r="798" ht="12.75">
      <c r="H798" s="125"/>
    </row>
    <row r="799" ht="12.75">
      <c r="H799" s="125"/>
    </row>
    <row r="800" ht="12.75">
      <c r="H800" s="125"/>
    </row>
    <row r="801" ht="12.75">
      <c r="H801" s="125"/>
    </row>
    <row r="802" ht="12.75">
      <c r="H802" s="125"/>
    </row>
    <row r="803" ht="12.75">
      <c r="H803" s="125"/>
    </row>
    <row r="804" ht="12.75">
      <c r="H804" s="125"/>
    </row>
    <row r="805" ht="12.75">
      <c r="H805" s="125"/>
    </row>
    <row r="806" ht="12.75">
      <c r="H806" s="125"/>
    </row>
    <row r="807" ht="12.75">
      <c r="H807" s="125"/>
    </row>
    <row r="808" ht="12.75">
      <c r="H808" s="125"/>
    </row>
    <row r="809" ht="12.75">
      <c r="H809" s="125"/>
    </row>
    <row r="810" ht="12.75">
      <c r="H810" s="125"/>
    </row>
    <row r="811" ht="12.75">
      <c r="H811" s="125"/>
    </row>
    <row r="812" ht="12.75">
      <c r="H812" s="125"/>
    </row>
    <row r="813" ht="12.75">
      <c r="H813" s="125"/>
    </row>
    <row r="814" ht="12.75">
      <c r="H814" s="125"/>
    </row>
    <row r="815" ht="12.75">
      <c r="H815" s="125"/>
    </row>
    <row r="816" ht="12.75">
      <c r="H816" s="125"/>
    </row>
    <row r="817" ht="12.75">
      <c r="H817" s="125"/>
    </row>
    <row r="818" ht="12.75">
      <c r="H818" s="125"/>
    </row>
    <row r="819" ht="12.75">
      <c r="H819" s="125"/>
    </row>
    <row r="820" ht="12.75">
      <c r="H820" s="125"/>
    </row>
    <row r="821" ht="12.75">
      <c r="H821" s="125"/>
    </row>
    <row r="822" ht="12.75">
      <c r="H822" s="125"/>
    </row>
    <row r="823" ht="12.75">
      <c r="H823" s="125"/>
    </row>
    <row r="824" ht="12.75">
      <c r="H824" s="125"/>
    </row>
    <row r="825" ht="12.75">
      <c r="H825" s="125"/>
    </row>
    <row r="826" ht="12.75">
      <c r="H826" s="125"/>
    </row>
    <row r="827" ht="12.75">
      <c r="H827" s="125"/>
    </row>
    <row r="828" ht="12.75">
      <c r="H828" s="125"/>
    </row>
    <row r="829" ht="12.75">
      <c r="H829" s="125"/>
    </row>
    <row r="830" ht="12.75">
      <c r="H830" s="125"/>
    </row>
    <row r="831" ht="12.75">
      <c r="H831" s="125"/>
    </row>
    <row r="832" ht="12.75">
      <c r="H832" s="125"/>
    </row>
    <row r="833" ht="12.75">
      <c r="H833" s="125"/>
    </row>
    <row r="834" ht="12.75">
      <c r="H834" s="125"/>
    </row>
    <row r="835" ht="12.75">
      <c r="H835" s="125"/>
    </row>
    <row r="836" ht="12.75">
      <c r="H836" s="125"/>
    </row>
    <row r="837" ht="12.75">
      <c r="H837" s="125"/>
    </row>
    <row r="838" ht="12.75">
      <c r="H838" s="125"/>
    </row>
    <row r="839" ht="12.75">
      <c r="H839" s="125"/>
    </row>
    <row r="840" ht="12.75">
      <c r="H840" s="125"/>
    </row>
    <row r="841" ht="12.75">
      <c r="H841" s="125"/>
    </row>
    <row r="842" ht="12.75">
      <c r="H842" s="125"/>
    </row>
    <row r="843" ht="12.75">
      <c r="H843" s="125"/>
    </row>
    <row r="844" ht="12.75">
      <c r="H844" s="125"/>
    </row>
    <row r="845" ht="12.75">
      <c r="H845" s="125"/>
    </row>
    <row r="846" ht="12.75">
      <c r="H846" s="125"/>
    </row>
    <row r="847" ht="12.75">
      <c r="H847" s="125"/>
    </row>
    <row r="848" ht="12.75">
      <c r="H848" s="125"/>
    </row>
    <row r="849" ht="12.75">
      <c r="H849" s="125"/>
    </row>
    <row r="850" ht="12.75">
      <c r="H850" s="125"/>
    </row>
    <row r="851" ht="12.75">
      <c r="H851" s="125"/>
    </row>
    <row r="852" ht="12.75">
      <c r="H852" s="125"/>
    </row>
    <row r="853" ht="12.75">
      <c r="H853" s="125"/>
    </row>
    <row r="854" ht="12.75">
      <c r="H854" s="125"/>
    </row>
    <row r="855" ht="12.75">
      <c r="H855" s="125"/>
    </row>
    <row r="856" ht="12.75">
      <c r="H856" s="125"/>
    </row>
    <row r="857" ht="12.75">
      <c r="H857" s="125"/>
    </row>
    <row r="858" ht="12.75">
      <c r="H858" s="125"/>
    </row>
    <row r="859" ht="12.75">
      <c r="H859" s="125"/>
    </row>
    <row r="860" ht="12.75">
      <c r="H860" s="125"/>
    </row>
    <row r="861" ht="12.75">
      <c r="H861" s="125"/>
    </row>
    <row r="862" ht="12.75">
      <c r="H862" s="125"/>
    </row>
    <row r="863" ht="12.75">
      <c r="H863" s="125"/>
    </row>
    <row r="864" ht="12.75">
      <c r="H864" s="125"/>
    </row>
    <row r="865" ht="12.75">
      <c r="H865" s="125"/>
    </row>
    <row r="866" ht="12.75">
      <c r="H866" s="125"/>
    </row>
    <row r="867" ht="12.75">
      <c r="H867" s="125"/>
    </row>
    <row r="868" ht="12.75">
      <c r="H868" s="125"/>
    </row>
    <row r="869" ht="12.75">
      <c r="H869" s="125"/>
    </row>
    <row r="870" ht="12.75">
      <c r="H870" s="125"/>
    </row>
    <row r="871" ht="12.75">
      <c r="H871" s="125"/>
    </row>
    <row r="872" ht="12.75">
      <c r="H872" s="125"/>
    </row>
    <row r="873" ht="12.75">
      <c r="H873" s="125"/>
    </row>
    <row r="874" ht="12.75">
      <c r="H874" s="125"/>
    </row>
    <row r="875" ht="12.75">
      <c r="H875" s="125"/>
    </row>
    <row r="876" ht="12.75">
      <c r="H876" s="125"/>
    </row>
    <row r="877" ht="12.75">
      <c r="H877" s="125"/>
    </row>
    <row r="878" ht="12.75">
      <c r="H878" s="125"/>
    </row>
    <row r="879" ht="12.75">
      <c r="H879" s="125"/>
    </row>
    <row r="880" ht="12.75">
      <c r="H880" s="125"/>
    </row>
    <row r="881" ht="12.75">
      <c r="H881" s="125"/>
    </row>
    <row r="882" ht="12.75">
      <c r="H882" s="125"/>
    </row>
    <row r="883" ht="12.75">
      <c r="H883" s="125"/>
    </row>
    <row r="884" ht="12.75">
      <c r="H884" s="125"/>
    </row>
    <row r="885" ht="12.75">
      <c r="H885" s="125"/>
    </row>
    <row r="886" ht="12.75">
      <c r="H886" s="125"/>
    </row>
    <row r="887" ht="12.75">
      <c r="H887" s="125"/>
    </row>
    <row r="888" ht="12.75">
      <c r="H888" s="125"/>
    </row>
    <row r="889" ht="12.75">
      <c r="H889" s="125"/>
    </row>
    <row r="890" ht="12.75">
      <c r="H890" s="125"/>
    </row>
    <row r="891" ht="12.75">
      <c r="H891" s="125"/>
    </row>
    <row r="892" ht="12.75">
      <c r="H892" s="125"/>
    </row>
    <row r="893" ht="12.75">
      <c r="H893" s="125"/>
    </row>
    <row r="894" ht="12.75">
      <c r="H894" s="125"/>
    </row>
    <row r="895" ht="12.75">
      <c r="H895" s="125"/>
    </row>
    <row r="896" ht="12.75">
      <c r="H896" s="125"/>
    </row>
    <row r="897" ht="12.75">
      <c r="H897" s="125"/>
    </row>
    <row r="898" ht="12.75">
      <c r="H898" s="125"/>
    </row>
    <row r="899" ht="12.75">
      <c r="H899" s="125"/>
    </row>
    <row r="900" ht="12.75">
      <c r="H900" s="125"/>
    </row>
    <row r="901" ht="12.75">
      <c r="H901" s="125"/>
    </row>
    <row r="902" ht="12.75">
      <c r="H902" s="125"/>
    </row>
    <row r="903" ht="12.75">
      <c r="H903" s="125"/>
    </row>
    <row r="904" ht="12.75">
      <c r="H904" s="125"/>
    </row>
    <row r="905" ht="12.75">
      <c r="H905" s="125"/>
    </row>
    <row r="906" ht="12.75">
      <c r="H906" s="125"/>
    </row>
    <row r="907" ht="12.75">
      <c r="H907" s="125"/>
    </row>
    <row r="908" ht="12.75">
      <c r="H908" s="125"/>
    </row>
    <row r="909" ht="12.75">
      <c r="H909" s="125"/>
    </row>
    <row r="910" ht="12.75">
      <c r="H910" s="125"/>
    </row>
    <row r="911" ht="12.75">
      <c r="H911" s="125"/>
    </row>
    <row r="912" ht="12.75">
      <c r="H912" s="125"/>
    </row>
    <row r="913" ht="12.75">
      <c r="H913" s="125"/>
    </row>
    <row r="914" ht="12.75">
      <c r="H914" s="125"/>
    </row>
    <row r="915" ht="12.75">
      <c r="H915" s="125"/>
    </row>
    <row r="916" ht="12.75">
      <c r="H916" s="125"/>
    </row>
    <row r="917" ht="12.75">
      <c r="H917" s="125"/>
    </row>
    <row r="918" ht="12.75">
      <c r="H918" s="125"/>
    </row>
    <row r="919" ht="12.75">
      <c r="H919" s="125"/>
    </row>
    <row r="920" ht="12.75">
      <c r="H920" s="125"/>
    </row>
    <row r="921" ht="12.75">
      <c r="H921" s="125"/>
    </row>
    <row r="922" ht="12.75">
      <c r="H922" s="125"/>
    </row>
    <row r="923" ht="12.75">
      <c r="H923" s="125"/>
    </row>
    <row r="924" ht="12.75">
      <c r="H924" s="125"/>
    </row>
    <row r="925" ht="12.75">
      <c r="H925" s="125"/>
    </row>
    <row r="926" ht="12.75">
      <c r="H926" s="125"/>
    </row>
    <row r="927" ht="12.75">
      <c r="H927" s="125"/>
    </row>
    <row r="928" ht="12.75">
      <c r="H928" s="125"/>
    </row>
    <row r="929" ht="12.75">
      <c r="H929" s="125"/>
    </row>
    <row r="930" ht="12.75">
      <c r="H930" s="125"/>
    </row>
    <row r="931" ht="12.75">
      <c r="H931" s="125"/>
    </row>
    <row r="932" ht="12.75">
      <c r="H932" s="125"/>
    </row>
    <row r="933" ht="12.75">
      <c r="H933" s="125"/>
    </row>
    <row r="934" ht="12.75">
      <c r="H934" s="125"/>
    </row>
    <row r="935" ht="12.75">
      <c r="H935" s="125"/>
    </row>
    <row r="936" ht="12.75">
      <c r="H936" s="125"/>
    </row>
    <row r="937" ht="12.75">
      <c r="H937" s="125"/>
    </row>
    <row r="938" ht="12.75">
      <c r="H938" s="125"/>
    </row>
    <row r="939" ht="12.75">
      <c r="H939" s="125"/>
    </row>
    <row r="940" ht="12.75">
      <c r="H940" s="125"/>
    </row>
    <row r="941" ht="12.75">
      <c r="H941" s="125"/>
    </row>
    <row r="942" ht="12.75">
      <c r="H942" s="125"/>
    </row>
    <row r="943" ht="12.75">
      <c r="H943" s="125"/>
    </row>
    <row r="944" ht="12.75">
      <c r="H944" s="125"/>
    </row>
    <row r="945" ht="12.75">
      <c r="H945" s="125"/>
    </row>
    <row r="946" ht="12.75">
      <c r="H946" s="125"/>
    </row>
    <row r="947" ht="12.75">
      <c r="H947" s="125"/>
    </row>
    <row r="948" ht="12.75">
      <c r="H948" s="125"/>
    </row>
    <row r="949" ht="12.75">
      <c r="H949" s="125"/>
    </row>
    <row r="950" ht="12.75">
      <c r="H950" s="125"/>
    </row>
    <row r="951" ht="12.75">
      <c r="H951" s="125"/>
    </row>
    <row r="952" ht="12.75">
      <c r="H952" s="125"/>
    </row>
    <row r="953" ht="12.75">
      <c r="H953" s="125"/>
    </row>
    <row r="954" ht="12.75">
      <c r="H954" s="125"/>
    </row>
    <row r="955" ht="12.75">
      <c r="H955" s="125"/>
    </row>
    <row r="956" ht="12.75">
      <c r="H956" s="125"/>
    </row>
    <row r="957" ht="12.75">
      <c r="H957" s="125"/>
    </row>
    <row r="958" ht="12.75">
      <c r="H958" s="125"/>
    </row>
    <row r="959" ht="12.75">
      <c r="H959" s="125"/>
    </row>
    <row r="960" ht="12.75">
      <c r="H960" s="125"/>
    </row>
    <row r="961" ht="12.75">
      <c r="H961" s="125"/>
    </row>
    <row r="962" ht="12.75">
      <c r="H962" s="125"/>
    </row>
    <row r="963" ht="12.75">
      <c r="H963" s="125"/>
    </row>
    <row r="964" ht="12.75">
      <c r="H964" s="125"/>
    </row>
    <row r="965" ht="12.75">
      <c r="H965" s="125"/>
    </row>
    <row r="966" ht="12.75">
      <c r="H966" s="125"/>
    </row>
    <row r="967" ht="12.75">
      <c r="H967" s="125"/>
    </row>
    <row r="968" ht="12.75">
      <c r="H968" s="125"/>
    </row>
    <row r="969" ht="12.75">
      <c r="H969" s="125"/>
    </row>
    <row r="970" ht="12.75">
      <c r="H970" s="125"/>
    </row>
    <row r="971" ht="12.75">
      <c r="H971" s="125"/>
    </row>
    <row r="972" ht="12.75">
      <c r="H972" s="125"/>
    </row>
    <row r="973" ht="12.75">
      <c r="H973" s="125"/>
    </row>
    <row r="974" ht="12.75">
      <c r="H974" s="125"/>
    </row>
    <row r="975" ht="12.75">
      <c r="H975" s="125"/>
    </row>
    <row r="976" ht="12.75">
      <c r="H976" s="125"/>
    </row>
    <row r="977" ht="12.75">
      <c r="H977" s="125"/>
    </row>
    <row r="978" ht="12.75">
      <c r="H978" s="125"/>
    </row>
    <row r="979" ht="12.75">
      <c r="H979" s="125"/>
    </row>
    <row r="980" ht="12.75">
      <c r="H980" s="125"/>
    </row>
    <row r="981" ht="12.75">
      <c r="H981" s="125"/>
    </row>
    <row r="982" ht="12.75">
      <c r="H982" s="125"/>
    </row>
    <row r="983" ht="12.75">
      <c r="H983" s="125"/>
    </row>
    <row r="984" ht="12.75">
      <c r="H984" s="125"/>
    </row>
    <row r="985" ht="12.75">
      <c r="H985" s="125"/>
    </row>
    <row r="986" ht="12.75">
      <c r="H986" s="125"/>
    </row>
    <row r="987" ht="12.75">
      <c r="H987" s="125"/>
    </row>
    <row r="988" ht="12.75">
      <c r="H988" s="125"/>
    </row>
    <row r="989" ht="12.75">
      <c r="H989" s="125"/>
    </row>
    <row r="990" ht="12.75">
      <c r="H990" s="125"/>
    </row>
    <row r="991" ht="12.75">
      <c r="H991" s="125"/>
    </row>
    <row r="992" ht="12.75">
      <c r="H992" s="125"/>
    </row>
    <row r="993" ht="12.75">
      <c r="H993" s="125"/>
    </row>
    <row r="994" ht="12.75">
      <c r="H994" s="125"/>
    </row>
    <row r="995" ht="12.75">
      <c r="H995" s="125"/>
    </row>
    <row r="996" ht="12.75">
      <c r="H996" s="125"/>
    </row>
    <row r="997" ht="12.75">
      <c r="H997" s="125"/>
    </row>
    <row r="998" ht="12.75">
      <c r="H998" s="125"/>
    </row>
    <row r="999" ht="12.75">
      <c r="H999" s="125"/>
    </row>
    <row r="1000" ht="12.75">
      <c r="H1000" s="125"/>
    </row>
    <row r="1001" ht="12.75">
      <c r="H1001" s="125"/>
    </row>
    <row r="1002" ht="12.75">
      <c r="H1002" s="125"/>
    </row>
    <row r="1003" ht="12.75">
      <c r="H1003" s="125"/>
    </row>
    <row r="1004" ht="12.75">
      <c r="H1004" s="125"/>
    </row>
    <row r="1005" ht="12.75">
      <c r="H1005" s="125"/>
    </row>
    <row r="1006" ht="12.75">
      <c r="H1006" s="125"/>
    </row>
    <row r="1007" ht="12.75">
      <c r="H1007" s="125"/>
    </row>
    <row r="1008" ht="12.75">
      <c r="H1008" s="125"/>
    </row>
    <row r="1009" ht="12.75">
      <c r="H1009" s="125"/>
    </row>
    <row r="1010" ht="12.75">
      <c r="H1010" s="125"/>
    </row>
    <row r="1011" ht="12.75">
      <c r="H1011" s="125"/>
    </row>
    <row r="1012" ht="12.75">
      <c r="H1012" s="125"/>
    </row>
    <row r="1013" ht="12.75">
      <c r="H1013" s="125"/>
    </row>
    <row r="1014" ht="12.75">
      <c r="H1014" s="125"/>
    </row>
    <row r="1015" ht="12.75">
      <c r="H1015" s="125"/>
    </row>
    <row r="1016" ht="12.75">
      <c r="H1016" s="125"/>
    </row>
    <row r="1017" ht="12.75">
      <c r="H1017" s="125"/>
    </row>
    <row r="1018" ht="12.75">
      <c r="H1018" s="125"/>
    </row>
    <row r="1019" ht="12.75">
      <c r="H1019" s="125"/>
    </row>
    <row r="1020" ht="12.75">
      <c r="H1020" s="125"/>
    </row>
    <row r="1021" ht="12.75">
      <c r="H1021" s="125"/>
    </row>
    <row r="1022" ht="12.75">
      <c r="H1022" s="125"/>
    </row>
    <row r="1023" ht="12.75">
      <c r="H1023" s="125"/>
    </row>
    <row r="1024" ht="12.75">
      <c r="H1024" s="125"/>
    </row>
    <row r="1025" ht="12.75">
      <c r="H1025" s="125"/>
    </row>
    <row r="1026" ht="12.75">
      <c r="H1026" s="125"/>
    </row>
    <row r="1027" ht="12.75">
      <c r="H1027" s="125"/>
    </row>
    <row r="1028" ht="12.75">
      <c r="H1028" s="125"/>
    </row>
    <row r="1029" ht="12.75">
      <c r="H1029" s="125"/>
    </row>
    <row r="1030" ht="12.75">
      <c r="H1030" s="125"/>
    </row>
    <row r="1031" ht="12.75">
      <c r="H1031" s="125"/>
    </row>
    <row r="1032" ht="12.75">
      <c r="H1032" s="125"/>
    </row>
    <row r="1033" ht="12.75">
      <c r="H1033" s="125"/>
    </row>
    <row r="1034" ht="12.75">
      <c r="H1034" s="125"/>
    </row>
    <row r="1035" ht="12.75">
      <c r="H1035" s="125"/>
    </row>
    <row r="1036" ht="12.75">
      <c r="H1036" s="125"/>
    </row>
    <row r="1037" ht="12.75">
      <c r="H1037" s="125"/>
    </row>
    <row r="1038" ht="12.75">
      <c r="H1038" s="125"/>
    </row>
    <row r="1039" ht="12.75">
      <c r="H1039" s="125"/>
    </row>
    <row r="1040" ht="12.75">
      <c r="H1040" s="125"/>
    </row>
    <row r="1041" ht="12.75">
      <c r="H1041" s="125"/>
    </row>
    <row r="1042" ht="12.75">
      <c r="H1042" s="125"/>
    </row>
    <row r="1043" ht="12.75">
      <c r="H1043" s="125"/>
    </row>
    <row r="1044" ht="12.75">
      <c r="H1044" s="125"/>
    </row>
    <row r="1045" ht="12.75">
      <c r="H1045" s="125"/>
    </row>
    <row r="1046" ht="12.75">
      <c r="H1046" s="125"/>
    </row>
    <row r="1047" ht="12.75">
      <c r="H1047" s="125"/>
    </row>
    <row r="1048" ht="12.75">
      <c r="H1048" s="125"/>
    </row>
    <row r="1049" ht="12.75">
      <c r="H1049" s="125"/>
    </row>
    <row r="1050" ht="12.75">
      <c r="H1050" s="125"/>
    </row>
    <row r="1051" ht="12.75">
      <c r="H1051" s="125"/>
    </row>
    <row r="1052" ht="12.75">
      <c r="H1052" s="125"/>
    </row>
    <row r="1053" ht="12.75">
      <c r="H1053" s="125"/>
    </row>
    <row r="1054" ht="12.75">
      <c r="H1054" s="125"/>
    </row>
    <row r="1055" ht="12.75">
      <c r="H1055" s="125"/>
    </row>
    <row r="1056" ht="12.75">
      <c r="H1056" s="125"/>
    </row>
    <row r="1057" ht="12.75">
      <c r="H1057" s="125"/>
    </row>
    <row r="1058" ht="12.75">
      <c r="H1058" s="125"/>
    </row>
    <row r="1059" ht="12.75">
      <c r="H1059" s="125"/>
    </row>
    <row r="1060" ht="12.75">
      <c r="H1060" s="125"/>
    </row>
    <row r="1061" ht="12.75">
      <c r="H1061" s="125"/>
    </row>
    <row r="1062" ht="12.75">
      <c r="H1062" s="125"/>
    </row>
    <row r="1063" ht="12.75">
      <c r="H1063" s="125"/>
    </row>
    <row r="1064" ht="12.75">
      <c r="H1064" s="125"/>
    </row>
    <row r="1065" ht="12.75">
      <c r="H1065" s="125"/>
    </row>
    <row r="1066" ht="12.75">
      <c r="H1066" s="125"/>
    </row>
    <row r="1067" ht="12.75">
      <c r="H1067" s="125"/>
    </row>
    <row r="1068" ht="12.75">
      <c r="H1068" s="125"/>
    </row>
    <row r="1069" ht="12.75">
      <c r="H1069" s="125"/>
    </row>
    <row r="1070" ht="12.75">
      <c r="H1070" s="125"/>
    </row>
    <row r="1071" ht="12.75">
      <c r="H1071" s="125"/>
    </row>
    <row r="1072" ht="12.75">
      <c r="H1072" s="125"/>
    </row>
    <row r="1073" ht="12.75">
      <c r="H1073" s="125"/>
    </row>
    <row r="1074" ht="12.75">
      <c r="H1074" s="125"/>
    </row>
    <row r="1075" ht="12.75">
      <c r="H1075" s="125"/>
    </row>
    <row r="1076" ht="12.75">
      <c r="H1076" s="125"/>
    </row>
    <row r="1077" ht="12.75">
      <c r="H1077" s="125"/>
    </row>
    <row r="1078" ht="12.75">
      <c r="H1078" s="125"/>
    </row>
    <row r="1079" ht="12.75">
      <c r="H1079" s="125"/>
    </row>
    <row r="1080" ht="12.75">
      <c r="H1080" s="125"/>
    </row>
    <row r="1081" ht="12.75">
      <c r="H1081" s="125"/>
    </row>
    <row r="1082" ht="12.75">
      <c r="H1082" s="125"/>
    </row>
    <row r="1083" ht="12.75">
      <c r="H1083" s="125"/>
    </row>
    <row r="1084" ht="12.75">
      <c r="H1084" s="125"/>
    </row>
    <row r="1085" ht="12.75">
      <c r="H1085" s="125"/>
    </row>
    <row r="1086" ht="12.75">
      <c r="H1086" s="125"/>
    </row>
    <row r="1087" ht="12.75">
      <c r="H1087" s="125"/>
    </row>
    <row r="1088" ht="12.75">
      <c r="H1088" s="125"/>
    </row>
    <row r="1089" ht="12.75">
      <c r="H1089" s="125"/>
    </row>
    <row r="1090" ht="12.75">
      <c r="H1090" s="125"/>
    </row>
    <row r="1091" ht="12.75">
      <c r="H1091" s="125"/>
    </row>
    <row r="1092" ht="12.75">
      <c r="H1092" s="125"/>
    </row>
    <row r="1093" ht="12.75">
      <c r="H1093" s="125"/>
    </row>
    <row r="1094" ht="12.75">
      <c r="H1094" s="125"/>
    </row>
    <row r="1095" ht="12.75">
      <c r="H1095" s="125"/>
    </row>
    <row r="1096" ht="12.75">
      <c r="H1096" s="125"/>
    </row>
    <row r="1097" ht="12.75">
      <c r="H1097" s="125"/>
    </row>
    <row r="1098" ht="12.75">
      <c r="H1098" s="125"/>
    </row>
    <row r="1099" ht="12.75">
      <c r="H1099" s="125"/>
    </row>
    <row r="1100" ht="12.75">
      <c r="H1100" s="125"/>
    </row>
    <row r="1101" ht="12.75">
      <c r="H1101" s="125"/>
    </row>
    <row r="1102" ht="12.75">
      <c r="H1102" s="125"/>
    </row>
    <row r="1103" ht="12.75">
      <c r="H1103" s="125"/>
    </row>
    <row r="1104" ht="12.75">
      <c r="H1104" s="125"/>
    </row>
    <row r="1105" ht="12.75">
      <c r="H1105" s="125"/>
    </row>
    <row r="1106" ht="12.75">
      <c r="H1106" s="125"/>
    </row>
    <row r="1107" ht="12.75">
      <c r="H1107" s="125"/>
    </row>
    <row r="1108" ht="12.75">
      <c r="H1108" s="125"/>
    </row>
    <row r="1109" ht="12.75">
      <c r="H1109" s="125"/>
    </row>
    <row r="1110" ht="12.75">
      <c r="H1110" s="125"/>
    </row>
    <row r="1111" ht="12.75">
      <c r="H1111" s="125"/>
    </row>
    <row r="1112" ht="12.75">
      <c r="H1112" s="125"/>
    </row>
    <row r="1113" ht="12.75">
      <c r="H1113" s="125"/>
    </row>
    <row r="1114" ht="12.75">
      <c r="H1114" s="125"/>
    </row>
    <row r="1115" ht="12.75">
      <c r="H1115" s="125"/>
    </row>
    <row r="1116" ht="12.75">
      <c r="H1116" s="125"/>
    </row>
    <row r="1117" ht="12.75">
      <c r="H1117" s="125"/>
    </row>
    <row r="1118" ht="12.75">
      <c r="H1118" s="125"/>
    </row>
    <row r="1119" ht="12.75">
      <c r="H1119" s="125"/>
    </row>
    <row r="1120" ht="12.75">
      <c r="H1120" s="125"/>
    </row>
    <row r="1121" ht="12.75">
      <c r="H1121" s="125"/>
    </row>
    <row r="1122" ht="12.75">
      <c r="H1122" s="125"/>
    </row>
    <row r="1123" ht="12.75">
      <c r="H1123" s="125"/>
    </row>
    <row r="1124" ht="12.75">
      <c r="H1124" s="125"/>
    </row>
    <row r="1125" ht="12.75">
      <c r="H1125" s="125"/>
    </row>
    <row r="1126" ht="12.75">
      <c r="H1126" s="125"/>
    </row>
    <row r="1127" ht="12.75">
      <c r="H1127" s="125"/>
    </row>
    <row r="1128" ht="12.75">
      <c r="H1128" s="125"/>
    </row>
    <row r="1129" ht="12.75">
      <c r="H1129" s="125"/>
    </row>
    <row r="1130" ht="12.75">
      <c r="H1130" s="125"/>
    </row>
    <row r="1131" ht="12.75">
      <c r="H1131" s="125"/>
    </row>
    <row r="1132" ht="12.75">
      <c r="H1132" s="125"/>
    </row>
    <row r="1133" ht="12.75">
      <c r="H1133" s="125"/>
    </row>
    <row r="1134" ht="12.75">
      <c r="H1134" s="125"/>
    </row>
    <row r="1135" ht="12.75">
      <c r="H1135" s="125"/>
    </row>
    <row r="1136" ht="12.75">
      <c r="H1136" s="125"/>
    </row>
    <row r="1137" ht="12.75">
      <c r="H1137" s="125"/>
    </row>
    <row r="1138" ht="12.75">
      <c r="H1138" s="125"/>
    </row>
    <row r="1139" ht="12.75">
      <c r="H1139" s="125"/>
    </row>
    <row r="1140" ht="12.75">
      <c r="H1140" s="125"/>
    </row>
    <row r="1141" ht="12.75">
      <c r="H1141" s="125"/>
    </row>
    <row r="1142" ht="12.75">
      <c r="H1142" s="125"/>
    </row>
    <row r="1143" ht="12.75">
      <c r="H1143" s="125"/>
    </row>
    <row r="1144" ht="12.75">
      <c r="H1144" s="125"/>
    </row>
    <row r="1145" ht="12.75">
      <c r="H1145" s="125"/>
    </row>
    <row r="1146" ht="12.75">
      <c r="H1146" s="125"/>
    </row>
    <row r="1147" ht="12.75">
      <c r="H1147" s="125"/>
    </row>
    <row r="1148" ht="12.75">
      <c r="H1148" s="125"/>
    </row>
    <row r="1149" ht="12.75">
      <c r="H1149" s="125"/>
    </row>
    <row r="1150" ht="12.75">
      <c r="H1150" s="125"/>
    </row>
    <row r="1151" ht="12.75">
      <c r="H1151" s="125"/>
    </row>
    <row r="1152" ht="12.75">
      <c r="H1152" s="125"/>
    </row>
    <row r="1153" ht="12.75">
      <c r="H1153" s="125"/>
    </row>
    <row r="1154" ht="12.75">
      <c r="H1154" s="125"/>
    </row>
    <row r="1155" ht="12.75">
      <c r="H1155" s="125"/>
    </row>
    <row r="1156" ht="12.75">
      <c r="H1156" s="125"/>
    </row>
    <row r="1157" ht="12.75">
      <c r="H1157" s="125"/>
    </row>
    <row r="1158" ht="12.75">
      <c r="H1158" s="125"/>
    </row>
    <row r="1159" ht="12.75">
      <c r="H1159" s="125"/>
    </row>
    <row r="1160" ht="12.75">
      <c r="H1160" s="125"/>
    </row>
    <row r="1161" ht="12.75">
      <c r="H1161" s="125"/>
    </row>
    <row r="1162" ht="12.75">
      <c r="H1162" s="125"/>
    </row>
    <row r="1163" ht="12.75">
      <c r="H1163" s="125"/>
    </row>
    <row r="1164" ht="12.75">
      <c r="H1164" s="125"/>
    </row>
    <row r="1165" ht="12.75">
      <c r="H1165" s="125"/>
    </row>
    <row r="1166" ht="12.75">
      <c r="H1166" s="125"/>
    </row>
    <row r="1167" ht="12.75">
      <c r="H1167" s="125"/>
    </row>
    <row r="1168" ht="12.75">
      <c r="H1168" s="125"/>
    </row>
    <row r="1169" ht="12.75">
      <c r="H1169" s="125"/>
    </row>
    <row r="1170" ht="12.75">
      <c r="H1170" s="125"/>
    </row>
    <row r="1171" ht="12.75">
      <c r="H1171" s="125"/>
    </row>
    <row r="1172" ht="12.75">
      <c r="H1172" s="125"/>
    </row>
    <row r="1173" ht="12.75">
      <c r="H1173" s="125"/>
    </row>
    <row r="1174" ht="12.75">
      <c r="H1174" s="125"/>
    </row>
    <row r="1175" ht="12.75">
      <c r="H1175" s="125"/>
    </row>
    <row r="1176" ht="12.75">
      <c r="H1176" s="125"/>
    </row>
    <row r="1177" ht="12.75">
      <c r="H1177" s="125"/>
    </row>
    <row r="1178" ht="12.75">
      <c r="H1178" s="125"/>
    </row>
    <row r="1179" ht="12.75">
      <c r="H1179" s="125"/>
    </row>
    <row r="1180" ht="12.75">
      <c r="H1180" s="125"/>
    </row>
    <row r="1181" ht="12.75">
      <c r="H1181" s="125"/>
    </row>
    <row r="1182" ht="12.75">
      <c r="H1182" s="125"/>
    </row>
    <row r="1183" ht="12.75">
      <c r="H1183" s="125"/>
    </row>
    <row r="1184" ht="12.75">
      <c r="H1184" s="125"/>
    </row>
    <row r="1185" ht="12.75">
      <c r="H1185" s="125"/>
    </row>
    <row r="1186" ht="12.75">
      <c r="H1186" s="125"/>
    </row>
    <row r="1187" ht="12.75">
      <c r="H1187" s="125"/>
    </row>
    <row r="1188" ht="12.75">
      <c r="H1188" s="125"/>
    </row>
    <row r="1189" ht="12.75">
      <c r="H1189" s="125"/>
    </row>
    <row r="1190" ht="12.75">
      <c r="H1190" s="125"/>
    </row>
    <row r="1191" ht="12.75">
      <c r="H1191" s="125"/>
    </row>
    <row r="1192" ht="12.75">
      <c r="H1192" s="125"/>
    </row>
    <row r="1193" ht="12.75">
      <c r="H1193" s="125"/>
    </row>
    <row r="1194" ht="12.75">
      <c r="H1194" s="125"/>
    </row>
    <row r="1195" ht="12.75">
      <c r="H1195" s="125"/>
    </row>
    <row r="1196" ht="12.75">
      <c r="H1196" s="125"/>
    </row>
    <row r="1197" ht="12.75">
      <c r="H1197" s="125"/>
    </row>
    <row r="1198" ht="12.75">
      <c r="H1198" s="125"/>
    </row>
    <row r="1199" ht="12.75">
      <c r="H1199" s="125"/>
    </row>
    <row r="1200" ht="12.75">
      <c r="H1200" s="125"/>
    </row>
    <row r="1201" ht="12.75">
      <c r="H1201" s="125"/>
    </row>
    <row r="1202" ht="12.75">
      <c r="H1202" s="125"/>
    </row>
    <row r="1203" ht="12.75">
      <c r="H1203" s="125"/>
    </row>
    <row r="1204" ht="12.75">
      <c r="H1204" s="125"/>
    </row>
    <row r="1205" ht="12.75">
      <c r="H1205" s="125"/>
    </row>
    <row r="1206" ht="12.75">
      <c r="H1206" s="125"/>
    </row>
    <row r="1207" ht="12.75">
      <c r="H1207" s="125"/>
    </row>
    <row r="1208" ht="12.75">
      <c r="H1208" s="125"/>
    </row>
    <row r="1209" ht="12.75">
      <c r="H1209" s="125"/>
    </row>
    <row r="1210" ht="12.75">
      <c r="H1210" s="125"/>
    </row>
    <row r="1211" ht="12.75">
      <c r="H1211" s="125"/>
    </row>
    <row r="1212" ht="12.75">
      <c r="H1212" s="125"/>
    </row>
    <row r="1213" ht="12.75">
      <c r="H1213" s="125"/>
    </row>
    <row r="1214" ht="12.75">
      <c r="H1214" s="125"/>
    </row>
    <row r="1215" ht="12.75">
      <c r="H1215" s="125"/>
    </row>
    <row r="1216" ht="12.75">
      <c r="H1216" s="125"/>
    </row>
    <row r="1217" ht="12.75">
      <c r="H1217" s="125"/>
    </row>
    <row r="1218" ht="12.75">
      <c r="H1218" s="125"/>
    </row>
    <row r="1219" ht="12.75">
      <c r="H1219" s="125"/>
    </row>
    <row r="1220" ht="12.75">
      <c r="H1220" s="125"/>
    </row>
    <row r="1221" ht="12.75">
      <c r="H1221" s="125"/>
    </row>
    <row r="1222" ht="12.75">
      <c r="H1222" s="125"/>
    </row>
    <row r="1223" ht="12.75">
      <c r="H1223" s="125"/>
    </row>
    <row r="1224" ht="12.75">
      <c r="H1224" s="125"/>
    </row>
    <row r="1225" ht="12.75">
      <c r="H1225" s="125"/>
    </row>
    <row r="1226" ht="12.75">
      <c r="H1226" s="125"/>
    </row>
    <row r="1227" ht="12.75">
      <c r="H1227" s="125"/>
    </row>
    <row r="1228" ht="12.75">
      <c r="H1228" s="125"/>
    </row>
    <row r="1229" ht="12.75">
      <c r="H1229" s="125"/>
    </row>
    <row r="1230" ht="12.75">
      <c r="H1230" s="125"/>
    </row>
    <row r="1231" ht="12.75">
      <c r="H1231" s="125"/>
    </row>
    <row r="1232" ht="12.75">
      <c r="H1232" s="125"/>
    </row>
    <row r="1233" ht="12.75">
      <c r="H1233" s="125"/>
    </row>
    <row r="1234" ht="12.75">
      <c r="H1234" s="125"/>
    </row>
    <row r="1235" ht="12.75">
      <c r="H1235" s="125"/>
    </row>
    <row r="1236" ht="12.75">
      <c r="H1236" s="125"/>
    </row>
    <row r="1237" ht="12.75">
      <c r="H1237" s="125"/>
    </row>
    <row r="1238" ht="12.75">
      <c r="H1238" s="125"/>
    </row>
    <row r="1239" ht="12.75">
      <c r="H1239" s="125"/>
    </row>
    <row r="1240" ht="12.75">
      <c r="H1240" s="125"/>
    </row>
    <row r="1241" ht="12.75">
      <c r="H1241" s="125"/>
    </row>
    <row r="1242" ht="12.75">
      <c r="H1242" s="125"/>
    </row>
    <row r="1243" ht="12.75">
      <c r="H1243" s="125"/>
    </row>
    <row r="1244" ht="12.75">
      <c r="H1244" s="125"/>
    </row>
    <row r="1245" ht="12.75">
      <c r="H1245" s="125"/>
    </row>
    <row r="1246" ht="12.75">
      <c r="H1246" s="125"/>
    </row>
    <row r="1247" ht="12.75">
      <c r="H1247" s="125"/>
    </row>
    <row r="1248" ht="12.75">
      <c r="H1248" s="125"/>
    </row>
    <row r="1249" ht="12.75">
      <c r="H1249" s="125"/>
    </row>
    <row r="1250" ht="12.75">
      <c r="H1250" s="125"/>
    </row>
    <row r="1251" ht="12.75">
      <c r="H1251" s="125"/>
    </row>
    <row r="1252" ht="12.75">
      <c r="H1252" s="125"/>
    </row>
    <row r="1253" ht="12.75">
      <c r="H1253" s="125"/>
    </row>
    <row r="1254" ht="12.75">
      <c r="H1254" s="125"/>
    </row>
    <row r="1255" ht="12.75">
      <c r="H1255" s="125"/>
    </row>
    <row r="1256" ht="12.75">
      <c r="H1256" s="125"/>
    </row>
    <row r="1257" ht="12.75">
      <c r="H1257" s="125"/>
    </row>
    <row r="1258" ht="12.75">
      <c r="H1258" s="125"/>
    </row>
    <row r="1259" ht="12.75">
      <c r="H1259" s="125"/>
    </row>
    <row r="1260" ht="12.75">
      <c r="H1260" s="125"/>
    </row>
    <row r="1261" ht="12.75">
      <c r="H1261" s="125"/>
    </row>
    <row r="1262" ht="12.75">
      <c r="H1262" s="125"/>
    </row>
    <row r="1263" ht="12.75">
      <c r="H1263" s="125"/>
    </row>
    <row r="1264" ht="12.75">
      <c r="H1264" s="125"/>
    </row>
    <row r="1265" ht="12.75">
      <c r="H1265" s="125"/>
    </row>
    <row r="1266" ht="12.75">
      <c r="H1266" s="125"/>
    </row>
    <row r="1267" ht="12.75">
      <c r="H1267" s="125"/>
    </row>
    <row r="1268" ht="12.75">
      <c r="H1268" s="125"/>
    </row>
    <row r="1269" ht="12.75">
      <c r="H1269" s="125"/>
    </row>
    <row r="1270" ht="12.75">
      <c r="H1270" s="125"/>
    </row>
    <row r="1271" ht="12.75">
      <c r="H1271" s="125"/>
    </row>
    <row r="1272" ht="12.75">
      <c r="H1272" s="125"/>
    </row>
    <row r="1273" ht="12.75">
      <c r="H1273" s="125"/>
    </row>
    <row r="1274" ht="12.75">
      <c r="H1274" s="125"/>
    </row>
    <row r="1275" ht="12.75">
      <c r="H1275" s="125"/>
    </row>
    <row r="1276" ht="12.75">
      <c r="H1276" s="125"/>
    </row>
    <row r="1277" ht="12.75">
      <c r="H1277" s="125"/>
    </row>
    <row r="1278" ht="12.75">
      <c r="H1278" s="125"/>
    </row>
    <row r="1279" ht="12.75">
      <c r="H1279" s="125"/>
    </row>
    <row r="1280" ht="12.75">
      <c r="H1280" s="125"/>
    </row>
    <row r="1281" ht="12.75">
      <c r="H1281" s="125"/>
    </row>
    <row r="1282" ht="12.75">
      <c r="H1282" s="125"/>
    </row>
    <row r="1283" ht="12.75">
      <c r="H1283" s="125"/>
    </row>
    <row r="1284" ht="12.75">
      <c r="H1284" s="125"/>
    </row>
    <row r="1285" ht="12.75">
      <c r="H1285" s="125"/>
    </row>
    <row r="1286" ht="12.75">
      <c r="H1286" s="125"/>
    </row>
    <row r="1287" ht="12.75">
      <c r="H1287" s="125"/>
    </row>
    <row r="1288" ht="12.75">
      <c r="H1288" s="125"/>
    </row>
    <row r="1289" ht="12.75">
      <c r="H1289" s="125"/>
    </row>
    <row r="1290" ht="12.75">
      <c r="H1290" s="125"/>
    </row>
    <row r="1291" ht="12.75">
      <c r="H1291" s="125"/>
    </row>
    <row r="1292" ht="12.75">
      <c r="H1292" s="125"/>
    </row>
    <row r="1293" ht="12.75">
      <c r="H1293" s="125"/>
    </row>
    <row r="1294" ht="12.75">
      <c r="H1294" s="125"/>
    </row>
    <row r="1295" ht="12.75">
      <c r="H1295" s="125"/>
    </row>
    <row r="1296" ht="12.75">
      <c r="H1296" s="125"/>
    </row>
    <row r="1297" ht="12.75">
      <c r="H1297" s="125"/>
    </row>
    <row r="1298" ht="12.75">
      <c r="H1298" s="125"/>
    </row>
    <row r="1299" ht="12.75">
      <c r="H1299" s="125"/>
    </row>
    <row r="1300" ht="12.75">
      <c r="H1300" s="125"/>
    </row>
    <row r="1301" ht="12.75">
      <c r="H1301" s="125"/>
    </row>
    <row r="1302" ht="12.75">
      <c r="H1302" s="125"/>
    </row>
    <row r="1303" ht="12.75">
      <c r="H1303" s="125"/>
    </row>
    <row r="1304" ht="12.75">
      <c r="H1304" s="125"/>
    </row>
    <row r="1305" ht="12.75">
      <c r="H1305" s="125"/>
    </row>
    <row r="1306" ht="12.75">
      <c r="H1306" s="125"/>
    </row>
    <row r="1307" ht="12.75">
      <c r="H1307" s="125"/>
    </row>
    <row r="1308" ht="12.75">
      <c r="H1308" s="125"/>
    </row>
    <row r="1309" ht="12.75">
      <c r="H1309" s="125"/>
    </row>
    <row r="1310" ht="12.75">
      <c r="H1310" s="125"/>
    </row>
    <row r="1311" ht="12.75">
      <c r="H1311" s="125"/>
    </row>
    <row r="1312" ht="12.75">
      <c r="H1312" s="125"/>
    </row>
    <row r="1313" ht="12.75">
      <c r="H1313" s="125"/>
    </row>
    <row r="1314" ht="12.75">
      <c r="H1314" s="125"/>
    </row>
    <row r="1315" ht="12.75">
      <c r="H1315" s="125"/>
    </row>
    <row r="1316" ht="12.75">
      <c r="H1316" s="125"/>
    </row>
    <row r="1317" ht="12.75">
      <c r="H1317" s="125"/>
    </row>
    <row r="1318" ht="12.75">
      <c r="H1318" s="125"/>
    </row>
    <row r="1319" ht="12.75">
      <c r="H1319" s="125"/>
    </row>
    <row r="1320" ht="12.75">
      <c r="H1320" s="125"/>
    </row>
    <row r="1321" ht="12.75">
      <c r="H1321" s="125"/>
    </row>
    <row r="1322" ht="12.75">
      <c r="H1322" s="125"/>
    </row>
    <row r="1323" ht="12.75">
      <c r="H1323" s="125"/>
    </row>
    <row r="1324" ht="12.75">
      <c r="H1324" s="125"/>
    </row>
    <row r="1325" ht="12.75">
      <c r="H1325" s="125"/>
    </row>
    <row r="1326" ht="12.75">
      <c r="H1326" s="125"/>
    </row>
    <row r="1327" ht="12.75">
      <c r="H1327" s="125"/>
    </row>
    <row r="1328" ht="12.75">
      <c r="H1328" s="125"/>
    </row>
    <row r="1329" ht="12.75">
      <c r="H1329" s="125"/>
    </row>
    <row r="1330" ht="12.75">
      <c r="H1330" s="125"/>
    </row>
    <row r="1331" ht="12.75">
      <c r="H1331" s="125"/>
    </row>
    <row r="1332" ht="12.75">
      <c r="H1332" s="125"/>
    </row>
    <row r="1333" ht="12.75">
      <c r="H1333" s="125"/>
    </row>
    <row r="1334" ht="12.75">
      <c r="H1334" s="125"/>
    </row>
    <row r="1335" ht="12.75">
      <c r="H1335" s="125"/>
    </row>
    <row r="1336" ht="12.75">
      <c r="H1336" s="125"/>
    </row>
    <row r="1337" ht="12.75">
      <c r="H1337" s="125"/>
    </row>
    <row r="1338" ht="12.75">
      <c r="H1338" s="125"/>
    </row>
    <row r="1339" ht="12.75">
      <c r="H1339" s="125"/>
    </row>
    <row r="1340" ht="12.75">
      <c r="H1340" s="125"/>
    </row>
    <row r="1341" ht="12.75">
      <c r="H1341" s="125"/>
    </row>
    <row r="1342" ht="12.75">
      <c r="H1342" s="125"/>
    </row>
    <row r="1343" ht="12.75">
      <c r="H1343" s="125"/>
    </row>
    <row r="1344" ht="12.75">
      <c r="H1344" s="125"/>
    </row>
    <row r="1345" ht="12.75">
      <c r="H1345" s="125"/>
    </row>
    <row r="1346" ht="12.75">
      <c r="H1346" s="125"/>
    </row>
    <row r="1347" ht="12.75">
      <c r="H1347" s="125"/>
    </row>
    <row r="1348" ht="12.75">
      <c r="H1348" s="125"/>
    </row>
    <row r="1349" ht="12.75">
      <c r="H1349" s="125"/>
    </row>
    <row r="1350" ht="12.75">
      <c r="H1350" s="125"/>
    </row>
    <row r="1351" ht="12.75">
      <c r="H1351" s="125"/>
    </row>
    <row r="1352" ht="12.75">
      <c r="H1352" s="125"/>
    </row>
    <row r="1353" ht="12.75">
      <c r="H1353" s="125"/>
    </row>
    <row r="1354" ht="12.75">
      <c r="H1354" s="125"/>
    </row>
    <row r="1355" ht="12.75">
      <c r="H1355" s="125"/>
    </row>
    <row r="1356" ht="12.75">
      <c r="H1356" s="125"/>
    </row>
    <row r="1357" ht="12.75">
      <c r="H1357" s="125"/>
    </row>
    <row r="1358" ht="12.75">
      <c r="H1358" s="125"/>
    </row>
    <row r="1359" ht="12.75">
      <c r="H1359" s="125"/>
    </row>
    <row r="1360" ht="12.75">
      <c r="H1360" s="125"/>
    </row>
    <row r="1361" ht="12.75">
      <c r="H1361" s="125"/>
    </row>
    <row r="1362" ht="12.75">
      <c r="H1362" s="125"/>
    </row>
    <row r="1363" ht="12.75">
      <c r="H1363" s="125"/>
    </row>
    <row r="1364" ht="12.75">
      <c r="H1364" s="125"/>
    </row>
    <row r="1365" ht="12.75">
      <c r="H1365" s="125"/>
    </row>
    <row r="1366" ht="12.75">
      <c r="H1366" s="125"/>
    </row>
    <row r="1367" ht="12.75">
      <c r="H1367" s="125"/>
    </row>
    <row r="1368" ht="12.75">
      <c r="H1368" s="125"/>
    </row>
    <row r="1369" ht="12.75">
      <c r="H1369" s="125"/>
    </row>
    <row r="1370" ht="12.75">
      <c r="H1370" s="125"/>
    </row>
    <row r="1371" ht="12.75">
      <c r="H1371" s="125"/>
    </row>
    <row r="1372" ht="12.75">
      <c r="H1372" s="125"/>
    </row>
    <row r="1373" ht="12.75">
      <c r="H1373" s="125"/>
    </row>
    <row r="1374" ht="12.75">
      <c r="H1374" s="125"/>
    </row>
    <row r="1375" ht="12.75">
      <c r="H1375" s="125"/>
    </row>
    <row r="1376" ht="12.75">
      <c r="H1376" s="125"/>
    </row>
    <row r="1377" ht="12.75">
      <c r="H1377" s="125"/>
    </row>
    <row r="1378" ht="12.75">
      <c r="H1378" s="125"/>
    </row>
    <row r="1379" ht="12.75">
      <c r="H1379" s="125"/>
    </row>
    <row r="1380" ht="12.75">
      <c r="H1380" s="125"/>
    </row>
    <row r="1381" ht="12.75">
      <c r="H1381" s="125"/>
    </row>
    <row r="1382" ht="12.75">
      <c r="H1382" s="125"/>
    </row>
    <row r="1383" ht="12.75">
      <c r="H1383" s="125"/>
    </row>
    <row r="1384" ht="12.75">
      <c r="H1384" s="125"/>
    </row>
    <row r="1385" ht="12.75">
      <c r="H1385" s="125"/>
    </row>
    <row r="1386" ht="12.75">
      <c r="H1386" s="125"/>
    </row>
    <row r="1387" ht="12.75">
      <c r="H1387" s="125"/>
    </row>
    <row r="1388" ht="12.75">
      <c r="H1388" s="125"/>
    </row>
    <row r="1389" ht="12.75">
      <c r="H1389" s="125"/>
    </row>
    <row r="1390" ht="12.75">
      <c r="H1390" s="125"/>
    </row>
    <row r="1391" ht="12.75">
      <c r="H1391" s="125"/>
    </row>
    <row r="1392" ht="12.75">
      <c r="H1392" s="125"/>
    </row>
    <row r="1393" ht="12.75">
      <c r="H1393" s="125"/>
    </row>
    <row r="1394" ht="12.75">
      <c r="H1394" s="125"/>
    </row>
    <row r="1395" ht="12.75">
      <c r="H1395" s="125"/>
    </row>
    <row r="1396" ht="12.75">
      <c r="H1396" s="125"/>
    </row>
    <row r="1397" ht="12.75">
      <c r="H1397" s="125"/>
    </row>
    <row r="1398" ht="12.75">
      <c r="H1398" s="125"/>
    </row>
    <row r="1399" ht="12.75">
      <c r="H1399" s="125"/>
    </row>
    <row r="1400" ht="12.75">
      <c r="H1400" s="125"/>
    </row>
    <row r="1401" ht="12.75">
      <c r="H1401" s="125"/>
    </row>
    <row r="1402" ht="12.75">
      <c r="H1402" s="125"/>
    </row>
    <row r="1403" ht="12.75">
      <c r="H1403" s="125"/>
    </row>
    <row r="1404" ht="12.75">
      <c r="H1404" s="125"/>
    </row>
    <row r="1405" ht="12.75">
      <c r="H1405" s="125"/>
    </row>
    <row r="1406" ht="12.75">
      <c r="H1406" s="125"/>
    </row>
    <row r="1407" ht="12.75">
      <c r="H1407" s="125"/>
    </row>
    <row r="1408" ht="12.75">
      <c r="H1408" s="125"/>
    </row>
    <row r="1409" ht="12.75">
      <c r="H1409" s="125"/>
    </row>
    <row r="1410" ht="12.75">
      <c r="H1410" s="125"/>
    </row>
    <row r="1411" ht="12.75">
      <c r="H1411" s="125"/>
    </row>
    <row r="1412" ht="12.75">
      <c r="H1412" s="125"/>
    </row>
    <row r="1413" ht="12.75">
      <c r="H1413" s="125"/>
    </row>
    <row r="1414" ht="12.75">
      <c r="H1414" s="125"/>
    </row>
    <row r="1415" ht="12.75">
      <c r="H1415" s="125"/>
    </row>
    <row r="1416" ht="12.75">
      <c r="H1416" s="125"/>
    </row>
    <row r="1417" ht="12.75">
      <c r="H1417" s="125"/>
    </row>
    <row r="1418" ht="12.75">
      <c r="H1418" s="125"/>
    </row>
    <row r="1419" ht="12.75">
      <c r="H1419" s="125"/>
    </row>
    <row r="1420" ht="12.75">
      <c r="H1420" s="125"/>
    </row>
    <row r="1421" ht="12.75">
      <c r="H1421" s="125"/>
    </row>
    <row r="1422" ht="12.75">
      <c r="H1422" s="125"/>
    </row>
    <row r="1423" ht="12.75">
      <c r="H1423" s="125"/>
    </row>
    <row r="1424" ht="12.75">
      <c r="H1424" s="125"/>
    </row>
    <row r="1425" ht="12.75">
      <c r="H1425" s="125"/>
    </row>
    <row r="1426" ht="12.75">
      <c r="H1426" s="125"/>
    </row>
    <row r="1427" ht="12.75">
      <c r="H1427" s="125"/>
    </row>
    <row r="1428" ht="12.75">
      <c r="H1428" s="125"/>
    </row>
    <row r="1429" ht="12.75">
      <c r="H1429" s="125"/>
    </row>
    <row r="1430" ht="12.75">
      <c r="H1430" s="125"/>
    </row>
    <row r="1431" ht="12.75">
      <c r="H1431" s="125"/>
    </row>
    <row r="1432" ht="12.75">
      <c r="H1432" s="125"/>
    </row>
    <row r="1433" ht="12.75">
      <c r="H1433" s="125"/>
    </row>
    <row r="1434" ht="12.75">
      <c r="H1434" s="125"/>
    </row>
    <row r="1435" ht="12.75">
      <c r="H1435" s="125"/>
    </row>
    <row r="1436" ht="12.75">
      <c r="H1436" s="125"/>
    </row>
    <row r="1437" ht="12.75">
      <c r="H1437" s="125"/>
    </row>
    <row r="1438" ht="12.75">
      <c r="H1438" s="125"/>
    </row>
    <row r="1439" ht="12.75">
      <c r="H1439" s="125"/>
    </row>
    <row r="1440" ht="12.75">
      <c r="H1440" s="125"/>
    </row>
    <row r="1441" ht="12.75">
      <c r="H1441" s="125"/>
    </row>
    <row r="1442" ht="12.75">
      <c r="H1442" s="125"/>
    </row>
    <row r="1443" ht="12.75">
      <c r="H1443" s="125"/>
    </row>
    <row r="1444" ht="12.75">
      <c r="H1444" s="125"/>
    </row>
    <row r="1445" ht="12.75">
      <c r="H1445" s="125"/>
    </row>
    <row r="1446" ht="12.75">
      <c r="H1446" s="125"/>
    </row>
    <row r="1447" ht="12.75">
      <c r="H1447" s="125"/>
    </row>
    <row r="1448" ht="12.75">
      <c r="H1448" s="125"/>
    </row>
    <row r="1449" ht="12.75">
      <c r="H1449" s="125"/>
    </row>
    <row r="1450" ht="12.75">
      <c r="H1450" s="125"/>
    </row>
    <row r="1451" ht="12.75">
      <c r="H1451" s="125"/>
    </row>
    <row r="1452" ht="12.75">
      <c r="H1452" s="125"/>
    </row>
    <row r="1453" ht="12.75">
      <c r="H1453" s="125"/>
    </row>
    <row r="1454" ht="12.75">
      <c r="H1454" s="125"/>
    </row>
    <row r="1455" ht="12.75">
      <c r="H1455" s="125"/>
    </row>
    <row r="1456" ht="12.75">
      <c r="H1456" s="125"/>
    </row>
    <row r="1457" ht="12.75">
      <c r="H1457" s="125"/>
    </row>
    <row r="1458" ht="12.75">
      <c r="H1458" s="125"/>
    </row>
    <row r="1459" ht="12.75">
      <c r="H1459" s="125"/>
    </row>
    <row r="1460" ht="12.75">
      <c r="H1460" s="125"/>
    </row>
    <row r="1461" ht="12.75">
      <c r="H1461" s="125"/>
    </row>
    <row r="1462" ht="12.75">
      <c r="H1462" s="125"/>
    </row>
    <row r="1463" ht="12.75">
      <c r="H1463" s="125"/>
    </row>
    <row r="1464" ht="12.75">
      <c r="H1464" s="125"/>
    </row>
    <row r="1465" ht="12.75">
      <c r="H1465" s="125"/>
    </row>
    <row r="1466" ht="12.75">
      <c r="H1466" s="125"/>
    </row>
    <row r="1467" ht="12.75">
      <c r="H1467" s="125"/>
    </row>
    <row r="1468" ht="12.75">
      <c r="H1468" s="125"/>
    </row>
    <row r="1469" ht="12.75">
      <c r="H1469" s="125"/>
    </row>
    <row r="1470" ht="12.75">
      <c r="H1470" s="125"/>
    </row>
    <row r="1471" ht="12.75">
      <c r="H1471" s="125"/>
    </row>
    <row r="1472" ht="12.75">
      <c r="H1472" s="125"/>
    </row>
    <row r="1473" ht="12.75">
      <c r="H1473" s="125"/>
    </row>
    <row r="1474" ht="12.75">
      <c r="H1474" s="125"/>
    </row>
    <row r="1475" ht="12.75">
      <c r="H1475" s="125"/>
    </row>
    <row r="1476" ht="12.75">
      <c r="H1476" s="125"/>
    </row>
    <row r="1477" ht="12.75">
      <c r="H1477" s="125"/>
    </row>
    <row r="1478" ht="12.75">
      <c r="H1478" s="125"/>
    </row>
    <row r="1479" ht="12.75">
      <c r="H1479" s="125"/>
    </row>
    <row r="1480" ht="12.75">
      <c r="H1480" s="125"/>
    </row>
    <row r="1481" ht="12.75">
      <c r="H1481" s="125"/>
    </row>
    <row r="1482" ht="12.75">
      <c r="H1482" s="125"/>
    </row>
    <row r="1483" ht="12.75">
      <c r="H1483" s="125"/>
    </row>
    <row r="1484" ht="12.75">
      <c r="H1484" s="125"/>
    </row>
    <row r="1485" ht="12.75">
      <c r="H1485" s="125"/>
    </row>
    <row r="1486" ht="12.75">
      <c r="H1486" s="125"/>
    </row>
    <row r="1487" ht="12.75">
      <c r="H1487" s="125"/>
    </row>
    <row r="1488" ht="12.75">
      <c r="H1488" s="125"/>
    </row>
    <row r="1489" ht="12.75">
      <c r="H1489" s="125"/>
    </row>
    <row r="1490" ht="12.75">
      <c r="H1490" s="125"/>
    </row>
    <row r="1491" ht="12.75">
      <c r="H1491" s="125"/>
    </row>
    <row r="1492" ht="12.75">
      <c r="H1492" s="125"/>
    </row>
    <row r="1493" ht="12.75">
      <c r="H1493" s="125"/>
    </row>
    <row r="1494" ht="12.75">
      <c r="H1494" s="125"/>
    </row>
    <row r="1495" ht="12.75">
      <c r="H1495" s="125"/>
    </row>
    <row r="1496" ht="12.75">
      <c r="H1496" s="125"/>
    </row>
    <row r="1497" ht="12.75">
      <c r="H1497" s="125"/>
    </row>
    <row r="1498" ht="12.75">
      <c r="H1498" s="125"/>
    </row>
    <row r="1499" ht="12.75">
      <c r="H1499" s="125"/>
    </row>
    <row r="1500" ht="12.75">
      <c r="H1500" s="125"/>
    </row>
    <row r="1501" ht="12.75">
      <c r="H1501" s="125"/>
    </row>
    <row r="1502" ht="12.75">
      <c r="H1502" s="125"/>
    </row>
    <row r="1503" ht="12.75">
      <c r="H1503" s="125"/>
    </row>
    <row r="1504" ht="12.75">
      <c r="H1504" s="125"/>
    </row>
    <row r="1505" ht="12.75">
      <c r="H1505" s="125"/>
    </row>
    <row r="1506" ht="12.75">
      <c r="H1506" s="125"/>
    </row>
    <row r="1507" ht="12.75">
      <c r="H1507" s="125"/>
    </row>
    <row r="1508" ht="12.75">
      <c r="H1508" s="125"/>
    </row>
    <row r="1509" ht="12.75">
      <c r="H1509" s="125"/>
    </row>
    <row r="1510" ht="12.75">
      <c r="H1510" s="125"/>
    </row>
    <row r="1511" ht="12.75">
      <c r="H1511" s="125"/>
    </row>
    <row r="1512" ht="12.75">
      <c r="H1512" s="125"/>
    </row>
    <row r="1513" ht="12.75">
      <c r="H1513" s="125"/>
    </row>
    <row r="1514" ht="12.75">
      <c r="H1514" s="125"/>
    </row>
    <row r="1515" ht="12.75">
      <c r="H1515" s="125"/>
    </row>
    <row r="1516" ht="12.75">
      <c r="H1516" s="125"/>
    </row>
    <row r="1517" ht="12.75">
      <c r="H1517" s="125"/>
    </row>
    <row r="1518" ht="12.75">
      <c r="H1518" s="125"/>
    </row>
    <row r="1519" ht="12.75">
      <c r="H1519" s="125"/>
    </row>
    <row r="1520" ht="12.75">
      <c r="H1520" s="125"/>
    </row>
    <row r="1521" ht="12.75">
      <c r="H1521" s="125"/>
    </row>
    <row r="1522" ht="12.75">
      <c r="H1522" s="125"/>
    </row>
    <row r="1523" ht="12.75">
      <c r="H1523" s="125"/>
    </row>
    <row r="1524" ht="12.75">
      <c r="H1524" s="125"/>
    </row>
    <row r="1525" ht="12.75">
      <c r="H1525" s="125"/>
    </row>
    <row r="1526" ht="12.75">
      <c r="H1526" s="125"/>
    </row>
    <row r="1527" ht="12.75">
      <c r="H1527" s="125"/>
    </row>
    <row r="1528" ht="12.75">
      <c r="H1528" s="125"/>
    </row>
    <row r="1529" ht="12.75">
      <c r="H1529" s="125"/>
    </row>
    <row r="1530" ht="12.75">
      <c r="H1530" s="125"/>
    </row>
    <row r="1531" ht="12.75">
      <c r="H1531" s="125"/>
    </row>
    <row r="1532" ht="12.75">
      <c r="H1532" s="125"/>
    </row>
    <row r="1533" ht="12.75">
      <c r="H1533" s="125"/>
    </row>
    <row r="1534" ht="12.75">
      <c r="H1534" s="125"/>
    </row>
    <row r="1535" ht="12.75">
      <c r="H1535" s="125"/>
    </row>
    <row r="1536" ht="12.75">
      <c r="H1536" s="125"/>
    </row>
    <row r="1537" ht="12.75">
      <c r="H1537" s="125"/>
    </row>
    <row r="1538" ht="12.75">
      <c r="H1538" s="125"/>
    </row>
    <row r="1539" ht="12.75">
      <c r="H1539" s="125"/>
    </row>
    <row r="1540" ht="12.75">
      <c r="H1540" s="125"/>
    </row>
    <row r="1541" ht="12.75">
      <c r="H1541" s="125"/>
    </row>
    <row r="1542" ht="12.75">
      <c r="H1542" s="125"/>
    </row>
    <row r="1543" ht="12.75">
      <c r="H1543" s="125"/>
    </row>
    <row r="1544" ht="12.75">
      <c r="H1544" s="125"/>
    </row>
    <row r="1545" ht="12.75">
      <c r="H1545" s="125"/>
    </row>
    <row r="1546" ht="12.75">
      <c r="H1546" s="125"/>
    </row>
    <row r="1547" ht="12.75">
      <c r="H1547" s="125"/>
    </row>
    <row r="1548" ht="12.75">
      <c r="H1548" s="125"/>
    </row>
    <row r="1549" ht="12.75">
      <c r="H1549" s="125"/>
    </row>
    <row r="1550" ht="12.75">
      <c r="H1550" s="125"/>
    </row>
    <row r="1551" ht="12.75">
      <c r="H1551" s="125"/>
    </row>
    <row r="1552" ht="12.75">
      <c r="H1552" s="125"/>
    </row>
    <row r="1553" ht="12.75">
      <c r="H1553" s="125"/>
    </row>
    <row r="1554" ht="12.75">
      <c r="H1554" s="125"/>
    </row>
    <row r="1555" ht="12.75">
      <c r="H1555" s="125"/>
    </row>
    <row r="1556" ht="12.75">
      <c r="H1556" s="125"/>
    </row>
    <row r="1557" ht="12.75">
      <c r="H1557" s="125"/>
    </row>
    <row r="1558" ht="12.75">
      <c r="H1558" s="125"/>
    </row>
    <row r="1559" ht="12.75">
      <c r="H1559" s="125"/>
    </row>
    <row r="1560" ht="12.75">
      <c r="H1560" s="125"/>
    </row>
    <row r="1561" ht="12.75">
      <c r="H1561" s="125"/>
    </row>
    <row r="1562" ht="12.75">
      <c r="H1562" s="125"/>
    </row>
    <row r="1563" ht="12.75">
      <c r="H1563" s="125"/>
    </row>
    <row r="1564" ht="12.75">
      <c r="H1564" s="125"/>
    </row>
    <row r="1565" ht="12.75">
      <c r="H1565" s="125"/>
    </row>
    <row r="1566" ht="12.75">
      <c r="H1566" s="125"/>
    </row>
    <row r="1567" ht="12.75">
      <c r="H1567" s="125"/>
    </row>
    <row r="1568" ht="12.75">
      <c r="H1568" s="125"/>
    </row>
    <row r="1569" ht="12.75">
      <c r="H1569" s="125"/>
    </row>
    <row r="1570" ht="12.75">
      <c r="H1570" s="125"/>
    </row>
    <row r="1571" ht="12.75">
      <c r="H1571" s="125"/>
    </row>
    <row r="1572" ht="12.75">
      <c r="H1572" s="125"/>
    </row>
    <row r="1573" ht="12.75">
      <c r="H1573" s="125"/>
    </row>
    <row r="1574" ht="12.75">
      <c r="H1574" s="125"/>
    </row>
    <row r="1575" ht="12.75">
      <c r="H1575" s="125"/>
    </row>
    <row r="1576" ht="12.75">
      <c r="H1576" s="125"/>
    </row>
    <row r="1577" ht="12.75">
      <c r="H1577" s="125"/>
    </row>
    <row r="1578" ht="12.75">
      <c r="H1578" s="125"/>
    </row>
    <row r="1579" ht="12.75">
      <c r="H1579" s="125"/>
    </row>
    <row r="1580" ht="12.75">
      <c r="H1580" s="125"/>
    </row>
    <row r="1581" ht="12.75">
      <c r="H1581" s="125"/>
    </row>
    <row r="1582" ht="12.75">
      <c r="H1582" s="125"/>
    </row>
    <row r="1583" ht="12.75">
      <c r="H1583" s="125"/>
    </row>
    <row r="1584" ht="12.75">
      <c r="H1584" s="125"/>
    </row>
    <row r="1585" ht="12.75">
      <c r="H1585" s="125"/>
    </row>
    <row r="1586" ht="12.75">
      <c r="H1586" s="125"/>
    </row>
    <row r="1587" ht="12.75">
      <c r="H1587" s="125"/>
    </row>
    <row r="1588" ht="12.75">
      <c r="H1588" s="125"/>
    </row>
    <row r="1589" ht="12.75">
      <c r="H1589" s="125"/>
    </row>
    <row r="1590" ht="12.75">
      <c r="H1590" s="125"/>
    </row>
    <row r="1591" ht="12.75">
      <c r="H1591" s="125"/>
    </row>
    <row r="1592" ht="12.75">
      <c r="H1592" s="125"/>
    </row>
    <row r="1593" ht="12.75">
      <c r="H1593" s="125"/>
    </row>
    <row r="1594" ht="12.75">
      <c r="H1594" s="125"/>
    </row>
    <row r="1595" ht="12.75">
      <c r="H1595" s="125"/>
    </row>
    <row r="1596" ht="12.75">
      <c r="H1596" s="125"/>
    </row>
    <row r="1597" ht="12.75">
      <c r="H1597" s="125"/>
    </row>
    <row r="1598" ht="12.75">
      <c r="H1598" s="125"/>
    </row>
    <row r="1599" ht="12.75">
      <c r="H1599" s="125"/>
    </row>
    <row r="1600" ht="12.75">
      <c r="H1600" s="125"/>
    </row>
    <row r="1601" ht="12.75">
      <c r="H1601" s="125"/>
    </row>
    <row r="1602" ht="12.75">
      <c r="H1602" s="125"/>
    </row>
    <row r="1603" ht="12.75">
      <c r="H1603" s="125"/>
    </row>
    <row r="1604" ht="12.75">
      <c r="H1604" s="125"/>
    </row>
    <row r="1605" ht="12.75">
      <c r="H1605" s="125"/>
    </row>
    <row r="1606" ht="12.75">
      <c r="H1606" s="125"/>
    </row>
    <row r="1607" ht="12.75">
      <c r="H1607" s="125"/>
    </row>
    <row r="1608" ht="12.75">
      <c r="H1608" s="125"/>
    </row>
    <row r="1609" ht="12.75">
      <c r="H1609" s="125"/>
    </row>
    <row r="1610" ht="12.75">
      <c r="H1610" s="125"/>
    </row>
    <row r="1611" ht="12.75">
      <c r="H1611" s="125"/>
    </row>
    <row r="1612" ht="12.75">
      <c r="H1612" s="125"/>
    </row>
    <row r="1613" ht="12.75">
      <c r="H1613" s="125"/>
    </row>
    <row r="1614" ht="12.75">
      <c r="H1614" s="125"/>
    </row>
    <row r="1615" ht="12.75">
      <c r="H1615" s="125"/>
    </row>
    <row r="1616" ht="12.75">
      <c r="H1616" s="125"/>
    </row>
    <row r="1617" ht="12.75">
      <c r="H1617" s="125"/>
    </row>
    <row r="1618" ht="12.75">
      <c r="H1618" s="125"/>
    </row>
    <row r="1619" ht="12.75">
      <c r="H1619" s="125"/>
    </row>
    <row r="1620" ht="12.75">
      <c r="H1620" s="125"/>
    </row>
    <row r="1621" ht="12.75">
      <c r="H1621" s="125"/>
    </row>
    <row r="1622" ht="12.75">
      <c r="H1622" s="125"/>
    </row>
    <row r="1623" ht="12.75">
      <c r="H1623" s="125"/>
    </row>
    <row r="1624" ht="12.75">
      <c r="H1624" s="125"/>
    </row>
    <row r="1625" ht="12.75">
      <c r="H1625" s="125"/>
    </row>
    <row r="1626" ht="12.75">
      <c r="H1626" s="125"/>
    </row>
    <row r="1627" ht="12.75">
      <c r="H1627" s="125"/>
    </row>
    <row r="1628" ht="12.75">
      <c r="H1628" s="125"/>
    </row>
    <row r="1629" ht="12.75">
      <c r="H1629" s="125"/>
    </row>
    <row r="1630" ht="12.75">
      <c r="H1630" s="125"/>
    </row>
    <row r="1631" ht="12.75">
      <c r="H1631" s="125"/>
    </row>
    <row r="1632" ht="12.75">
      <c r="H1632" s="125"/>
    </row>
    <row r="1633" ht="12.75">
      <c r="H1633" s="125"/>
    </row>
    <row r="1634" ht="12.75">
      <c r="H1634" s="125"/>
    </row>
    <row r="1635" ht="12.75">
      <c r="H1635" s="125"/>
    </row>
    <row r="1636" ht="12.75">
      <c r="H1636" s="125"/>
    </row>
    <row r="1637" ht="12.75">
      <c r="H1637" s="125"/>
    </row>
    <row r="1638" ht="12.75">
      <c r="H1638" s="125"/>
    </row>
    <row r="1639" ht="12.75">
      <c r="H1639" s="125"/>
    </row>
    <row r="1640" ht="12.75">
      <c r="H1640" s="125"/>
    </row>
    <row r="1641" ht="12.75">
      <c r="H1641" s="125"/>
    </row>
    <row r="1642" ht="12.75">
      <c r="H1642" s="125"/>
    </row>
    <row r="1643" ht="12.75">
      <c r="H1643" s="125"/>
    </row>
    <row r="1644" ht="12.75">
      <c r="H1644" s="125"/>
    </row>
    <row r="1645" ht="12.75">
      <c r="H1645" s="125"/>
    </row>
    <row r="1646" ht="12.75">
      <c r="H1646" s="125"/>
    </row>
    <row r="1647" ht="12.75">
      <c r="H1647" s="125"/>
    </row>
    <row r="1648" ht="12.75">
      <c r="H1648" s="125"/>
    </row>
    <row r="1649" ht="12.75">
      <c r="H1649" s="125"/>
    </row>
    <row r="1650" ht="12.75">
      <c r="H1650" s="125"/>
    </row>
    <row r="1651" ht="12.75">
      <c r="H1651" s="125"/>
    </row>
    <row r="1652" ht="12.75">
      <c r="H1652" s="125"/>
    </row>
    <row r="1653" ht="12.75">
      <c r="H1653" s="125"/>
    </row>
    <row r="1654" ht="12.75">
      <c r="H1654" s="125"/>
    </row>
    <row r="1655" ht="12.75">
      <c r="H1655" s="125"/>
    </row>
    <row r="1656" ht="12.75">
      <c r="H1656" s="125"/>
    </row>
    <row r="1657" ht="12.75">
      <c r="H1657" s="125"/>
    </row>
    <row r="1658" ht="12.75">
      <c r="H1658" s="125"/>
    </row>
    <row r="1659" ht="12.75">
      <c r="H1659" s="125"/>
    </row>
    <row r="1660" ht="12.75">
      <c r="H1660" s="125"/>
    </row>
    <row r="1661" ht="12.75">
      <c r="H1661" s="125"/>
    </row>
    <row r="1662" ht="12.75">
      <c r="H1662" s="125"/>
    </row>
    <row r="1663" ht="12.75">
      <c r="H1663" s="125"/>
    </row>
    <row r="1664" ht="12.75">
      <c r="H1664" s="125"/>
    </row>
    <row r="1665" ht="12.75">
      <c r="H1665" s="125"/>
    </row>
    <row r="1666" ht="12.75">
      <c r="H1666" s="125"/>
    </row>
    <row r="1667" ht="12.75">
      <c r="H1667" s="125"/>
    </row>
    <row r="1668" ht="12.75">
      <c r="H1668" s="125"/>
    </row>
    <row r="1669" ht="12.75">
      <c r="H1669" s="125"/>
    </row>
    <row r="1670" ht="12.75">
      <c r="H1670" s="125"/>
    </row>
    <row r="1671" ht="12.75">
      <c r="H1671" s="125"/>
    </row>
    <row r="1672" ht="12.75">
      <c r="H1672" s="125"/>
    </row>
    <row r="1673" ht="12.75">
      <c r="H1673" s="125"/>
    </row>
    <row r="1674" ht="12.75">
      <c r="H1674" s="125"/>
    </row>
    <row r="1675" ht="12.75">
      <c r="H1675" s="125"/>
    </row>
    <row r="1676" ht="12.75">
      <c r="H1676" s="125"/>
    </row>
    <row r="1677" ht="12.75">
      <c r="H1677" s="125"/>
    </row>
    <row r="1678" ht="12.75">
      <c r="H1678" s="125"/>
    </row>
    <row r="1679" ht="12.75">
      <c r="H1679" s="125"/>
    </row>
    <row r="1680" ht="12.75">
      <c r="H1680" s="125"/>
    </row>
    <row r="1681" ht="12.75">
      <c r="H1681" s="125"/>
    </row>
    <row r="1682" ht="12.75">
      <c r="H1682" s="125"/>
    </row>
    <row r="1683" ht="12.75">
      <c r="H1683" s="125"/>
    </row>
    <row r="1684" ht="12.75">
      <c r="H1684" s="125"/>
    </row>
    <row r="1685" ht="12.75">
      <c r="H1685" s="125"/>
    </row>
    <row r="1686" ht="12.75">
      <c r="H1686" s="125"/>
    </row>
    <row r="1687" ht="12.75">
      <c r="H1687" s="125"/>
    </row>
    <row r="1688" ht="12.75">
      <c r="H1688" s="125"/>
    </row>
    <row r="1689" ht="12.75">
      <c r="H1689" s="125"/>
    </row>
    <row r="1690" ht="12.75">
      <c r="H1690" s="125"/>
    </row>
    <row r="1691" ht="12.75">
      <c r="H1691" s="125"/>
    </row>
    <row r="1692" ht="12.75">
      <c r="H1692" s="125"/>
    </row>
    <row r="1693" ht="12.75">
      <c r="H1693" s="125"/>
    </row>
    <row r="1694" ht="12.75">
      <c r="H1694" s="125"/>
    </row>
    <row r="1695" ht="12.75">
      <c r="H1695" s="125"/>
    </row>
    <row r="1696" ht="12.75">
      <c r="H1696" s="125"/>
    </row>
    <row r="1697" ht="12.75">
      <c r="H1697" s="125"/>
    </row>
    <row r="1698" ht="12.75">
      <c r="H1698" s="125"/>
    </row>
    <row r="1699" ht="12.75">
      <c r="H1699" s="125"/>
    </row>
    <row r="1700" ht="12.75">
      <c r="H1700" s="125"/>
    </row>
    <row r="1701" ht="12.75">
      <c r="H1701" s="125"/>
    </row>
    <row r="1702" ht="12.75">
      <c r="H1702" s="125"/>
    </row>
    <row r="1703" ht="12.75">
      <c r="H1703" s="125"/>
    </row>
    <row r="1704" ht="12.75">
      <c r="H1704" s="125"/>
    </row>
    <row r="1705" ht="12.75">
      <c r="H1705" s="125"/>
    </row>
    <row r="1706" ht="12.75">
      <c r="H1706" s="125"/>
    </row>
    <row r="1707" ht="12.75">
      <c r="H1707" s="125"/>
    </row>
    <row r="1708" ht="12.75">
      <c r="H1708" s="125"/>
    </row>
    <row r="1709" ht="12.75">
      <c r="H1709" s="125"/>
    </row>
    <row r="1710" ht="12.75">
      <c r="H1710" s="125"/>
    </row>
    <row r="1711" ht="12.75">
      <c r="H1711" s="125"/>
    </row>
    <row r="1712" ht="12.75">
      <c r="H1712" s="125"/>
    </row>
    <row r="1713" ht="12.75">
      <c r="H1713" s="125"/>
    </row>
    <row r="1714" ht="12.75">
      <c r="H1714" s="125"/>
    </row>
    <row r="1715" ht="12.75">
      <c r="H1715" s="125"/>
    </row>
    <row r="1716" ht="12.75">
      <c r="H1716" s="125"/>
    </row>
    <row r="1717" ht="12.75">
      <c r="H1717" s="125"/>
    </row>
    <row r="1718" ht="12.75">
      <c r="H1718" s="125"/>
    </row>
    <row r="1719" ht="12.75">
      <c r="H1719" s="125"/>
    </row>
    <row r="1720" ht="12.75">
      <c r="H1720" s="125"/>
    </row>
    <row r="1721" ht="12.75">
      <c r="H1721" s="125"/>
    </row>
    <row r="1722" ht="12.75">
      <c r="H1722" s="125"/>
    </row>
    <row r="1723" ht="12.75">
      <c r="H1723" s="125"/>
    </row>
    <row r="1724" ht="12.75">
      <c r="H1724" s="125"/>
    </row>
    <row r="1725" ht="12.75">
      <c r="H1725" s="125"/>
    </row>
    <row r="1726" ht="12.75">
      <c r="H1726" s="125"/>
    </row>
    <row r="1727" ht="12.75">
      <c r="H1727" s="125"/>
    </row>
    <row r="1728" ht="12.75">
      <c r="H1728" s="125"/>
    </row>
    <row r="1729" ht="12.75">
      <c r="H1729" s="125"/>
    </row>
    <row r="1730" ht="12.75">
      <c r="H1730" s="125"/>
    </row>
    <row r="1731" ht="12.75">
      <c r="H1731" s="125"/>
    </row>
    <row r="1732" ht="12.75">
      <c r="H1732" s="125"/>
    </row>
    <row r="1733" ht="12.75">
      <c r="H1733" s="125"/>
    </row>
    <row r="1734" ht="12.75">
      <c r="H1734" s="125"/>
    </row>
    <row r="1735" ht="12.75">
      <c r="H1735" s="125"/>
    </row>
    <row r="1736" ht="12.75">
      <c r="H1736" s="125"/>
    </row>
    <row r="1737" ht="12.75">
      <c r="H1737" s="125"/>
    </row>
    <row r="1738" ht="12.75">
      <c r="H1738" s="125"/>
    </row>
    <row r="1739" ht="12.75">
      <c r="H1739" s="125"/>
    </row>
    <row r="1740" ht="12.75">
      <c r="H1740" s="125"/>
    </row>
    <row r="1741" ht="12.75">
      <c r="H1741" s="125"/>
    </row>
    <row r="1742" ht="12.75">
      <c r="H1742" s="125"/>
    </row>
    <row r="1743" ht="12.75">
      <c r="H1743" s="125"/>
    </row>
    <row r="1744" ht="12.75">
      <c r="H1744" s="125"/>
    </row>
    <row r="1745" ht="12.75">
      <c r="H1745" s="125"/>
    </row>
    <row r="1746" ht="12.75">
      <c r="H1746" s="125"/>
    </row>
    <row r="1747" ht="12.75">
      <c r="H1747" s="125"/>
    </row>
    <row r="1748" ht="12.75">
      <c r="H1748" s="125"/>
    </row>
    <row r="1749" ht="12.75">
      <c r="H1749" s="125"/>
    </row>
    <row r="1750" ht="12.75">
      <c r="H1750" s="125"/>
    </row>
    <row r="1751" ht="12.75">
      <c r="H1751" s="125"/>
    </row>
    <row r="1752" ht="12.75">
      <c r="H1752" s="125"/>
    </row>
    <row r="1753" ht="12.75">
      <c r="H1753" s="125"/>
    </row>
    <row r="1754" ht="12.75">
      <c r="H1754" s="125"/>
    </row>
    <row r="1755" ht="12.75">
      <c r="H1755" s="125"/>
    </row>
    <row r="1756" ht="12.75">
      <c r="H1756" s="125"/>
    </row>
    <row r="1757" ht="12.75">
      <c r="H1757" s="125"/>
    </row>
    <row r="1758" ht="12.75">
      <c r="H1758" s="125"/>
    </row>
    <row r="1759" ht="12.75">
      <c r="H1759" s="125"/>
    </row>
    <row r="1760" ht="12.75">
      <c r="H1760" s="125"/>
    </row>
    <row r="1761" ht="12.75">
      <c r="H1761" s="125"/>
    </row>
    <row r="1762" ht="12.75">
      <c r="H1762" s="125"/>
    </row>
    <row r="1763" ht="12.75">
      <c r="H1763" s="125"/>
    </row>
    <row r="1764" ht="12.75">
      <c r="H1764" s="125"/>
    </row>
    <row r="1765" ht="12.75">
      <c r="H1765" s="125"/>
    </row>
    <row r="1766" ht="12.75">
      <c r="H1766" s="125"/>
    </row>
    <row r="1767" ht="12.75">
      <c r="H1767" s="125"/>
    </row>
    <row r="1768" ht="12.75">
      <c r="H1768" s="125"/>
    </row>
    <row r="1769" ht="12.75">
      <c r="H1769" s="125"/>
    </row>
    <row r="1770" ht="12.75">
      <c r="H1770" s="125"/>
    </row>
    <row r="1771" ht="12.75">
      <c r="H1771" s="125"/>
    </row>
    <row r="1772" ht="12.75">
      <c r="H1772" s="125"/>
    </row>
    <row r="1773" ht="12.75">
      <c r="H1773" s="125"/>
    </row>
    <row r="1774" ht="12.75">
      <c r="H1774" s="125"/>
    </row>
    <row r="1775" ht="12.75">
      <c r="H1775" s="125"/>
    </row>
    <row r="1776" ht="12.75">
      <c r="H1776" s="125"/>
    </row>
    <row r="1777" ht="12.75">
      <c r="H1777" s="125"/>
    </row>
    <row r="1778" ht="12.75">
      <c r="H1778" s="125"/>
    </row>
    <row r="1779" ht="12.75">
      <c r="H1779" s="125"/>
    </row>
    <row r="1780" ht="12.75">
      <c r="H1780" s="125"/>
    </row>
    <row r="1781" ht="12.75">
      <c r="H1781" s="125"/>
    </row>
    <row r="1782" ht="12.75">
      <c r="H1782" s="125"/>
    </row>
    <row r="1783" ht="12.75">
      <c r="H1783" s="125"/>
    </row>
    <row r="1784" ht="12.75">
      <c r="H1784" s="125"/>
    </row>
    <row r="1785" ht="12.75">
      <c r="H1785" s="125"/>
    </row>
    <row r="1786" ht="12.75">
      <c r="H1786" s="125"/>
    </row>
    <row r="1787" ht="12.75">
      <c r="H1787" s="125"/>
    </row>
    <row r="1788" ht="12.75">
      <c r="H1788" s="125"/>
    </row>
    <row r="1789" ht="12.75">
      <c r="H1789" s="125"/>
    </row>
    <row r="1790" ht="12.75">
      <c r="H1790" s="125"/>
    </row>
    <row r="1791" ht="12.75">
      <c r="H1791" s="125"/>
    </row>
    <row r="1792" ht="12.75">
      <c r="H1792" s="125"/>
    </row>
    <row r="1793" ht="12.75">
      <c r="H1793" s="125"/>
    </row>
    <row r="1794" ht="12.75">
      <c r="H1794" s="125"/>
    </row>
    <row r="1795" ht="12.75">
      <c r="H1795" s="125"/>
    </row>
    <row r="1796" ht="12.75">
      <c r="H1796" s="125"/>
    </row>
    <row r="1797" ht="12.75">
      <c r="H1797" s="125"/>
    </row>
    <row r="1798" ht="12.75">
      <c r="H1798" s="125"/>
    </row>
    <row r="1799" ht="12.75">
      <c r="H1799" s="125"/>
    </row>
    <row r="1800" ht="12.75">
      <c r="H1800" s="125"/>
    </row>
    <row r="1801" ht="12.75">
      <c r="H1801" s="125"/>
    </row>
    <row r="1802" ht="12.75">
      <c r="H1802" s="125"/>
    </row>
    <row r="1803" ht="12.75">
      <c r="H1803" s="125"/>
    </row>
    <row r="1804" ht="12.75">
      <c r="H1804" s="125"/>
    </row>
    <row r="1805" ht="12.75">
      <c r="H1805" s="125"/>
    </row>
    <row r="1806" ht="12.75">
      <c r="H1806" s="125"/>
    </row>
    <row r="1807" ht="12.75">
      <c r="H1807" s="125"/>
    </row>
    <row r="1808" ht="12.75">
      <c r="H1808" s="125"/>
    </row>
    <row r="1809" ht="12.75">
      <c r="H1809" s="125"/>
    </row>
    <row r="1810" ht="12.75">
      <c r="H1810" s="125"/>
    </row>
    <row r="1811" ht="12.75">
      <c r="H1811" s="125"/>
    </row>
    <row r="1812" ht="12.75">
      <c r="H1812" s="125"/>
    </row>
    <row r="1813" ht="12.75">
      <c r="H1813" s="125"/>
    </row>
    <row r="1814" ht="12.75">
      <c r="H1814" s="125"/>
    </row>
    <row r="1815" ht="12.75">
      <c r="H1815" s="125"/>
    </row>
    <row r="1816" ht="12.75">
      <c r="H1816" s="125"/>
    </row>
    <row r="1817" ht="12.75">
      <c r="H1817" s="125"/>
    </row>
    <row r="1818" ht="12.75">
      <c r="H1818" s="125"/>
    </row>
    <row r="1819" ht="12.75">
      <c r="H1819" s="125"/>
    </row>
    <row r="1820" ht="12.75">
      <c r="H1820" s="125"/>
    </row>
    <row r="1821" ht="12.75">
      <c r="H1821" s="125"/>
    </row>
    <row r="1822" ht="12.75">
      <c r="H1822" s="125"/>
    </row>
    <row r="1823" ht="12.75">
      <c r="H1823" s="125"/>
    </row>
    <row r="1824" ht="12.75">
      <c r="H1824" s="125"/>
    </row>
    <row r="1825" ht="12.75">
      <c r="H1825" s="125"/>
    </row>
    <row r="1826" ht="12.75">
      <c r="H1826" s="125"/>
    </row>
    <row r="1827" ht="12.75">
      <c r="H1827" s="125"/>
    </row>
    <row r="1828" ht="12.75">
      <c r="H1828" s="125"/>
    </row>
    <row r="1829" ht="12.75">
      <c r="H1829" s="125"/>
    </row>
    <row r="1830" ht="12.75">
      <c r="H1830" s="125"/>
    </row>
    <row r="1831" ht="12.75">
      <c r="H1831" s="125"/>
    </row>
    <row r="1832" ht="12.75">
      <c r="H1832" s="125"/>
    </row>
    <row r="1833" ht="12.75">
      <c r="H1833" s="125"/>
    </row>
    <row r="1834" ht="12.75">
      <c r="H1834" s="125"/>
    </row>
    <row r="1835" ht="12.75">
      <c r="H1835" s="125"/>
    </row>
    <row r="1836" ht="12.75">
      <c r="H1836" s="125"/>
    </row>
    <row r="1837" ht="12.75">
      <c r="H1837" s="125"/>
    </row>
    <row r="1838" ht="12.75">
      <c r="H1838" s="125"/>
    </row>
    <row r="1839" ht="12.75">
      <c r="H1839" s="125"/>
    </row>
    <row r="1840" ht="12.75">
      <c r="H1840" s="125"/>
    </row>
    <row r="1841" ht="12.75">
      <c r="H1841" s="125"/>
    </row>
    <row r="1842" ht="12.75">
      <c r="H1842" s="125"/>
    </row>
    <row r="1843" ht="12.75">
      <c r="H1843" s="125"/>
    </row>
    <row r="1844" ht="12.75">
      <c r="H1844" s="125"/>
    </row>
    <row r="1845" ht="12.75">
      <c r="H1845" s="125"/>
    </row>
    <row r="1846" ht="12.75">
      <c r="H1846" s="125"/>
    </row>
    <row r="1847" ht="12.75">
      <c r="H1847" s="125"/>
    </row>
    <row r="1848" ht="12.75">
      <c r="H1848" s="125"/>
    </row>
    <row r="1849" ht="12.75">
      <c r="H1849" s="125"/>
    </row>
    <row r="1850" ht="12.75">
      <c r="H1850" s="125"/>
    </row>
    <row r="1851" ht="12.75">
      <c r="H1851" s="125"/>
    </row>
    <row r="1852" ht="12.75">
      <c r="H1852" s="125"/>
    </row>
    <row r="1853" ht="12.75">
      <c r="H1853" s="125"/>
    </row>
    <row r="1854" ht="12.75">
      <c r="H1854" s="125"/>
    </row>
    <row r="1855" ht="12.75">
      <c r="H1855" s="125"/>
    </row>
    <row r="1856" ht="12.75">
      <c r="H1856" s="125"/>
    </row>
    <row r="1857" ht="12.75">
      <c r="H1857" s="125"/>
    </row>
    <row r="1858" ht="12.75">
      <c r="H1858" s="125"/>
    </row>
    <row r="1859" ht="12.75">
      <c r="H1859" s="125"/>
    </row>
    <row r="1860" ht="12.75">
      <c r="H1860" s="125"/>
    </row>
    <row r="1861" ht="12.75">
      <c r="H1861" s="125"/>
    </row>
    <row r="1862" ht="12.75">
      <c r="H1862" s="125"/>
    </row>
    <row r="1863" ht="12.75">
      <c r="H1863" s="125"/>
    </row>
    <row r="1864" ht="12.75">
      <c r="H1864" s="125"/>
    </row>
    <row r="1865" ht="12.75">
      <c r="H1865" s="125"/>
    </row>
    <row r="1866" ht="12.75">
      <c r="H1866" s="125"/>
    </row>
    <row r="1867" ht="12.75">
      <c r="H1867" s="125"/>
    </row>
    <row r="1868" ht="12.75">
      <c r="H1868" s="125"/>
    </row>
    <row r="1869" ht="12.75">
      <c r="H1869" s="125"/>
    </row>
    <row r="1870" ht="12.75">
      <c r="H1870" s="125"/>
    </row>
    <row r="1871" ht="12.75">
      <c r="H1871" s="125"/>
    </row>
    <row r="1872" ht="12.75">
      <c r="H1872" s="125"/>
    </row>
    <row r="1873" ht="12.75">
      <c r="H1873" s="125"/>
    </row>
    <row r="1874" ht="12.75">
      <c r="H1874" s="125"/>
    </row>
    <row r="1875" ht="12.75">
      <c r="H1875" s="125"/>
    </row>
    <row r="1876" ht="12.75">
      <c r="H1876" s="125"/>
    </row>
    <row r="1877" ht="12.75">
      <c r="H1877" s="125"/>
    </row>
    <row r="1878" ht="12.75">
      <c r="H1878" s="125"/>
    </row>
    <row r="1879" ht="12.75">
      <c r="H1879" s="125"/>
    </row>
    <row r="1880" ht="12.75">
      <c r="H1880" s="125"/>
    </row>
    <row r="1881" ht="12.75">
      <c r="H1881" s="125"/>
    </row>
    <row r="1882" ht="12.75">
      <c r="H1882" s="125"/>
    </row>
    <row r="1883" ht="12.75">
      <c r="H1883" s="125"/>
    </row>
    <row r="1884" ht="12.75">
      <c r="H1884" s="125"/>
    </row>
    <row r="1885" ht="12.75">
      <c r="H1885" s="125"/>
    </row>
    <row r="1886" ht="12.75">
      <c r="H1886" s="125"/>
    </row>
    <row r="1887" ht="12.75">
      <c r="H1887" s="125"/>
    </row>
    <row r="1888" ht="12.75">
      <c r="H1888" s="125"/>
    </row>
    <row r="1889" ht="12.75">
      <c r="H1889" s="125"/>
    </row>
    <row r="1890" ht="12.75">
      <c r="H1890" s="125"/>
    </row>
    <row r="1891" ht="12.75">
      <c r="H1891" s="125"/>
    </row>
    <row r="1892" ht="12.75">
      <c r="H1892" s="125"/>
    </row>
    <row r="1893" ht="12.75">
      <c r="H1893" s="125"/>
    </row>
    <row r="1894" ht="12.75">
      <c r="H1894" s="125"/>
    </row>
    <row r="1895" ht="12.75">
      <c r="H1895" s="125"/>
    </row>
    <row r="1896" ht="12.75">
      <c r="H1896" s="125"/>
    </row>
    <row r="1897" ht="12.75">
      <c r="H1897" s="125"/>
    </row>
    <row r="1898" ht="12.75">
      <c r="H1898" s="125"/>
    </row>
    <row r="1899" ht="12.75">
      <c r="H1899" s="125"/>
    </row>
    <row r="1900" ht="12.75">
      <c r="H1900" s="125"/>
    </row>
    <row r="1901" ht="12.75">
      <c r="H1901" s="125"/>
    </row>
    <row r="1902" ht="12.75">
      <c r="H1902" s="125"/>
    </row>
    <row r="1903" ht="12.75">
      <c r="H1903" s="125"/>
    </row>
    <row r="1904" ht="12.75">
      <c r="H1904" s="125"/>
    </row>
    <row r="1905" ht="12.75">
      <c r="H1905" s="125"/>
    </row>
    <row r="1906" ht="12.75">
      <c r="H1906" s="125"/>
    </row>
    <row r="1907" ht="12.75">
      <c r="H1907" s="125"/>
    </row>
    <row r="1908" ht="12.75">
      <c r="H1908" s="125"/>
    </row>
    <row r="1909" ht="12.75">
      <c r="H1909" s="125"/>
    </row>
    <row r="1910" ht="12.75">
      <c r="H1910" s="125"/>
    </row>
    <row r="1911" ht="12.75">
      <c r="H1911" s="125"/>
    </row>
    <row r="1912" ht="12.75">
      <c r="H1912" s="125"/>
    </row>
    <row r="1913" ht="12.75">
      <c r="H1913" s="125"/>
    </row>
    <row r="1914" ht="12.75">
      <c r="H1914" s="125"/>
    </row>
    <row r="1915" ht="12.75">
      <c r="H1915" s="125"/>
    </row>
    <row r="1916" ht="12.75">
      <c r="H1916" s="125"/>
    </row>
    <row r="1917" ht="12.75">
      <c r="H1917" s="125"/>
    </row>
    <row r="1918" ht="12.75">
      <c r="H1918" s="125"/>
    </row>
  </sheetData>
  <mergeCells count="4">
    <mergeCell ref="G6:G7"/>
    <mergeCell ref="A3:E3"/>
    <mergeCell ref="A4:E4"/>
    <mergeCell ref="F6:F7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1">
      <selection activeCell="F33" sqref="F3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22.375" style="0" customWidth="1"/>
    <col min="4" max="4" width="28.125" style="0" customWidth="1"/>
  </cols>
  <sheetData>
    <row r="1" spans="1:4" ht="12.75">
      <c r="A1" s="41"/>
      <c r="B1" s="41"/>
      <c r="C1" s="41"/>
      <c r="D1" s="315" t="s">
        <v>444</v>
      </c>
    </row>
    <row r="2" spans="1:4" ht="12.75">
      <c r="A2" s="316"/>
      <c r="B2" s="384" t="s">
        <v>483</v>
      </c>
      <c r="C2" s="384"/>
      <c r="D2" s="384"/>
    </row>
    <row r="3" spans="1:4" ht="12.75">
      <c r="A3" s="316"/>
      <c r="B3" s="41"/>
      <c r="C3" s="41"/>
      <c r="D3" s="51"/>
    </row>
    <row r="4" spans="1:4" ht="12.75">
      <c r="A4" s="316"/>
      <c r="B4" s="41"/>
      <c r="C4" s="41"/>
      <c r="D4" s="41"/>
    </row>
    <row r="5" spans="1:4" ht="12.75">
      <c r="A5" s="387" t="s">
        <v>280</v>
      </c>
      <c r="B5" s="387"/>
      <c r="C5" s="387"/>
      <c r="D5" s="387"/>
    </row>
    <row r="6" spans="1:4" ht="12.75">
      <c r="A6" s="385"/>
      <c r="B6" s="385"/>
      <c r="C6" s="385"/>
      <c r="D6" s="385"/>
    </row>
    <row r="7" spans="1:4" ht="12.75">
      <c r="A7" s="386"/>
      <c r="B7" s="386"/>
      <c r="C7" s="386"/>
      <c r="D7" s="386"/>
    </row>
    <row r="8" spans="1:4" ht="12.75">
      <c r="A8" s="212" t="s">
        <v>0</v>
      </c>
      <c r="B8" s="213" t="s">
        <v>273</v>
      </c>
      <c r="C8" s="213" t="s">
        <v>48</v>
      </c>
      <c r="D8" s="213" t="s">
        <v>307</v>
      </c>
    </row>
    <row r="9" spans="1:4" ht="12.75">
      <c r="A9" s="212">
        <v>1</v>
      </c>
      <c r="B9" s="213">
        <v>2</v>
      </c>
      <c r="C9" s="213">
        <v>3</v>
      </c>
      <c r="D9" s="213">
        <v>4</v>
      </c>
    </row>
    <row r="10" spans="1:4" ht="13.5" thickBot="1">
      <c r="A10" s="317"/>
      <c r="B10" s="318"/>
      <c r="C10" s="318"/>
      <c r="D10" s="318"/>
    </row>
    <row r="11" spans="1:4" s="207" customFormat="1" ht="12.75">
      <c r="A11" s="319" t="s">
        <v>3</v>
      </c>
      <c r="B11" s="320"/>
      <c r="C11" s="321" t="s">
        <v>274</v>
      </c>
      <c r="D11" s="322">
        <f>D12+D15</f>
        <v>2048000</v>
      </c>
    </row>
    <row r="12" spans="1:4" s="185" customFormat="1" ht="51">
      <c r="A12" s="323"/>
      <c r="B12" s="324" t="s">
        <v>275</v>
      </c>
      <c r="C12" s="325" t="s">
        <v>443</v>
      </c>
      <c r="D12" s="326">
        <f>SUM(D13:D14)</f>
        <v>1348000</v>
      </c>
    </row>
    <row r="13" spans="1:4" ht="25.5">
      <c r="A13" s="327"/>
      <c r="B13" s="328"/>
      <c r="C13" s="329" t="s">
        <v>406</v>
      </c>
      <c r="D13" s="330">
        <v>401419</v>
      </c>
    </row>
    <row r="14" spans="1:4" ht="38.25">
      <c r="A14" s="327"/>
      <c r="B14" s="328"/>
      <c r="C14" s="329" t="s">
        <v>450</v>
      </c>
      <c r="D14" s="330">
        <v>946581</v>
      </c>
    </row>
    <row r="15" spans="1:4" s="185" customFormat="1" ht="38.25">
      <c r="A15" s="331"/>
      <c r="B15" s="324" t="s">
        <v>405</v>
      </c>
      <c r="C15" s="325" t="s">
        <v>407</v>
      </c>
      <c r="D15" s="332">
        <f>D16</f>
        <v>700000</v>
      </c>
    </row>
    <row r="16" spans="1:4" ht="25.5">
      <c r="A16" s="327"/>
      <c r="B16" s="328"/>
      <c r="C16" s="329" t="s">
        <v>408</v>
      </c>
      <c r="D16" s="330">
        <v>700000</v>
      </c>
    </row>
    <row r="17" spans="1:4" ht="12.75">
      <c r="A17" s="327"/>
      <c r="B17" s="328"/>
      <c r="C17" s="329"/>
      <c r="D17" s="330"/>
    </row>
    <row r="18" spans="1:4" s="208" customFormat="1" ht="12.75">
      <c r="A18" s="223" t="s">
        <v>4</v>
      </c>
      <c r="B18" s="213"/>
      <c r="C18" s="214" t="s">
        <v>276</v>
      </c>
      <c r="D18" s="249">
        <f>'Zest.doch.'!D28</f>
        <v>16836536</v>
      </c>
    </row>
    <row r="19" spans="1:4" s="209" customFormat="1" ht="12.75">
      <c r="A19" s="223"/>
      <c r="B19" s="213"/>
      <c r="C19" s="214"/>
      <c r="D19" s="249"/>
    </row>
    <row r="20" spans="1:4" s="41" customFormat="1" ht="26.25" thickBot="1">
      <c r="A20" s="224"/>
      <c r="B20" s="225"/>
      <c r="C20" s="226" t="s">
        <v>409</v>
      </c>
      <c r="D20" s="250">
        <f>SUM(D18,D11)</f>
        <v>18884536</v>
      </c>
    </row>
    <row r="21" spans="1:4" s="41" customFormat="1" ht="13.5" thickBot="1">
      <c r="A21" s="227"/>
      <c r="B21" s="228"/>
      <c r="C21" s="229"/>
      <c r="D21" s="251"/>
    </row>
    <row r="22" spans="1:4" s="208" customFormat="1" ht="12.75">
      <c r="A22" s="319" t="s">
        <v>6</v>
      </c>
      <c r="B22" s="333"/>
      <c r="C22" s="334" t="s">
        <v>277</v>
      </c>
      <c r="D22" s="335">
        <f>D23</f>
        <v>291137</v>
      </c>
    </row>
    <row r="23" spans="1:4" s="185" customFormat="1" ht="38.25">
      <c r="A23" s="336"/>
      <c r="B23" s="324" t="s">
        <v>278</v>
      </c>
      <c r="C23" s="325" t="s">
        <v>442</v>
      </c>
      <c r="D23" s="332">
        <f>SUM(D24:D25)</f>
        <v>291137</v>
      </c>
    </row>
    <row r="24" spans="1:4" s="210" customFormat="1" ht="12.75">
      <c r="A24" s="337"/>
      <c r="B24" s="328"/>
      <c r="C24" s="329" t="s">
        <v>410</v>
      </c>
      <c r="D24" s="330">
        <f>27468+50040</f>
        <v>77508</v>
      </c>
    </row>
    <row r="25" spans="1:5" s="210" customFormat="1" ht="38.25">
      <c r="A25" s="337"/>
      <c r="B25" s="328"/>
      <c r="C25" s="329" t="s">
        <v>411</v>
      </c>
      <c r="D25" s="330">
        <v>213629</v>
      </c>
      <c r="E25" s="211"/>
    </row>
    <row r="26" spans="1:5" s="210" customFormat="1" ht="12.75">
      <c r="A26" s="337"/>
      <c r="B26" s="328"/>
      <c r="C26" s="329"/>
      <c r="D26" s="330"/>
      <c r="E26" s="211"/>
    </row>
    <row r="27" spans="1:5" s="123" customFormat="1" ht="12.75">
      <c r="A27" s="223" t="s">
        <v>10</v>
      </c>
      <c r="B27" s="215"/>
      <c r="C27" s="214" t="s">
        <v>279</v>
      </c>
      <c r="D27" s="252">
        <f>Wydatki!E426</f>
        <v>18613399</v>
      </c>
      <c r="E27" s="277"/>
    </row>
    <row r="28" spans="1:4" s="41" customFormat="1" ht="12.75">
      <c r="A28" s="223"/>
      <c r="B28" s="215"/>
      <c r="C28" s="214"/>
      <c r="D28" s="252"/>
    </row>
    <row r="29" spans="1:4" s="41" customFormat="1" ht="26.25" thickBot="1">
      <c r="A29" s="224"/>
      <c r="B29" s="225"/>
      <c r="C29" s="226" t="s">
        <v>451</v>
      </c>
      <c r="D29" s="250">
        <f>D27+D22</f>
        <v>18904536</v>
      </c>
    </row>
    <row r="30" spans="1:4" s="41" customFormat="1" ht="12.75">
      <c r="A30" s="220"/>
      <c r="B30" s="221"/>
      <c r="C30" s="222"/>
      <c r="D30" s="253"/>
    </row>
    <row r="31" spans="1:5" s="41" customFormat="1" ht="12.75">
      <c r="A31" s="212"/>
      <c r="B31" s="215"/>
      <c r="C31" s="216" t="s">
        <v>412</v>
      </c>
      <c r="D31" s="254">
        <f>D27-D18</f>
        <v>1776863</v>
      </c>
      <c r="E31" s="219"/>
    </row>
    <row r="32" spans="3:4" s="41" customFormat="1" ht="12.75">
      <c r="C32" s="217"/>
      <c r="D32" s="218"/>
    </row>
    <row r="33" ht="12.75">
      <c r="D33" s="16"/>
    </row>
    <row r="34" spans="1:4" ht="12.75">
      <c r="A34" s="119"/>
      <c r="D34" s="16"/>
    </row>
    <row r="35" spans="1:4" ht="12.75">
      <c r="A35" s="390"/>
      <c r="B35" s="390"/>
      <c r="C35" s="390"/>
      <c r="D35" s="390"/>
    </row>
    <row r="36" ht="12.75">
      <c r="A36" s="120"/>
    </row>
    <row r="37" spans="1:4" ht="12.75">
      <c r="A37" s="389"/>
      <c r="B37" s="389"/>
      <c r="C37" s="389"/>
      <c r="D37" s="389"/>
    </row>
    <row r="38" spans="1:4" ht="12.75">
      <c r="A38" s="389"/>
      <c r="B38" s="389"/>
      <c r="C38" s="389"/>
      <c r="D38" s="389"/>
    </row>
    <row r="39" spans="1:4" ht="12.75">
      <c r="A39" s="121"/>
      <c r="B39" s="121"/>
      <c r="C39" s="121"/>
      <c r="D39" s="121"/>
    </row>
    <row r="40" spans="1:4" ht="12.75">
      <c r="A40" s="122"/>
      <c r="B40" s="122"/>
      <c r="C40" s="122"/>
      <c r="D40" s="122"/>
    </row>
    <row r="41" spans="1:4" ht="12.75">
      <c r="A41" s="121"/>
      <c r="B41" s="121"/>
      <c r="C41" s="121"/>
      <c r="D41" s="121"/>
    </row>
    <row r="44" spans="1:4" ht="12.75">
      <c r="A44" s="388"/>
      <c r="B44" s="388"/>
      <c r="C44" s="388"/>
      <c r="D44" s="388"/>
    </row>
    <row r="45" spans="1:4" ht="12.75">
      <c r="A45" s="121"/>
      <c r="B45" s="118"/>
      <c r="C45" s="118"/>
      <c r="D45" s="118"/>
    </row>
    <row r="46" spans="1:4" ht="12.75">
      <c r="A46" s="121" t="s">
        <v>82</v>
      </c>
      <c r="B46" s="118"/>
      <c r="C46" s="118"/>
      <c r="D46" s="118"/>
    </row>
  </sheetData>
  <mergeCells count="8">
    <mergeCell ref="A44:D44"/>
    <mergeCell ref="A37:D37"/>
    <mergeCell ref="A38:D38"/>
    <mergeCell ref="A35:D35"/>
    <mergeCell ref="B2:D2"/>
    <mergeCell ref="A6:D6"/>
    <mergeCell ref="A7:D7"/>
    <mergeCell ref="A5:D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1">
      <selection activeCell="F22" sqref="F22"/>
    </sheetView>
  </sheetViews>
  <sheetFormatPr defaultColWidth="9.00390625" defaultRowHeight="12.75"/>
  <cols>
    <col min="1" max="1" width="5.375" style="12" customWidth="1"/>
    <col min="2" max="2" width="11.375" style="12" customWidth="1"/>
    <col min="3" max="3" width="42.375" style="12" customWidth="1"/>
    <col min="4" max="4" width="16.375" style="12" customWidth="1"/>
    <col min="5" max="5" width="14.00390625" style="12" customWidth="1"/>
    <col min="6" max="6" width="9.625" style="12" bestFit="1" customWidth="1"/>
    <col min="7" max="16384" width="9.125" style="12" customWidth="1"/>
  </cols>
  <sheetData>
    <row r="1" ht="15.75">
      <c r="D1" s="13" t="s">
        <v>422</v>
      </c>
    </row>
    <row r="2" spans="1:10" ht="15">
      <c r="A2" s="360" t="s">
        <v>483</v>
      </c>
      <c r="B2" s="360"/>
      <c r="C2" s="360"/>
      <c r="D2" s="360"/>
      <c r="E2" s="29"/>
      <c r="F2" s="29"/>
      <c r="G2" s="29"/>
      <c r="H2" s="29"/>
      <c r="I2" s="29"/>
      <c r="J2" s="29"/>
    </row>
    <row r="3" spans="5:10" ht="15">
      <c r="E3" s="29"/>
      <c r="F3" s="29"/>
      <c r="G3" s="29"/>
      <c r="H3" s="29"/>
      <c r="I3" s="29"/>
      <c r="J3" s="29"/>
    </row>
    <row r="4" spans="5:10" ht="15">
      <c r="E4" s="29"/>
      <c r="F4" s="29"/>
      <c r="G4" s="29"/>
      <c r="H4" s="29"/>
      <c r="I4" s="29"/>
      <c r="J4" s="29"/>
    </row>
    <row r="5" spans="1:10" ht="15.75">
      <c r="A5" s="358" t="s">
        <v>424</v>
      </c>
      <c r="B5" s="358"/>
      <c r="C5" s="358"/>
      <c r="D5" s="358"/>
      <c r="E5" s="29"/>
      <c r="F5" s="29"/>
      <c r="G5" s="29"/>
      <c r="H5" s="29"/>
      <c r="I5" s="29"/>
      <c r="J5" s="29"/>
    </row>
    <row r="6" spans="1:10" ht="15.75">
      <c r="A6" s="13"/>
      <c r="B6" s="13"/>
      <c r="C6" s="13" t="s">
        <v>117</v>
      </c>
      <c r="D6" s="13"/>
      <c r="E6" s="29"/>
      <c r="F6" s="29"/>
      <c r="G6" s="29"/>
      <c r="H6" s="29"/>
      <c r="I6" s="29"/>
      <c r="J6" s="29"/>
    </row>
    <row r="7" spans="5:10" ht="15">
      <c r="E7" s="29"/>
      <c r="F7" s="29"/>
      <c r="G7" s="29"/>
      <c r="H7" s="29"/>
      <c r="I7" s="29"/>
      <c r="J7" s="29"/>
    </row>
    <row r="8" spans="1:10" ht="15.75">
      <c r="A8" s="131" t="s">
        <v>43</v>
      </c>
      <c r="B8" s="131" t="s">
        <v>1</v>
      </c>
      <c r="C8" s="131" t="s">
        <v>2</v>
      </c>
      <c r="D8" s="131" t="s">
        <v>425</v>
      </c>
      <c r="E8" s="29"/>
      <c r="F8" s="29"/>
      <c r="G8" s="29"/>
      <c r="H8" s="29"/>
      <c r="I8" s="29"/>
      <c r="J8" s="29"/>
    </row>
    <row r="9" spans="1:10" ht="15.75">
      <c r="A9" s="131"/>
      <c r="B9" s="131"/>
      <c r="C9" s="131"/>
      <c r="D9" s="131"/>
      <c r="E9" s="29"/>
      <c r="F9" s="29"/>
      <c r="G9" s="29"/>
      <c r="H9" s="29"/>
      <c r="I9" s="29"/>
      <c r="J9" s="29"/>
    </row>
    <row r="10" spans="1:10" ht="15.75">
      <c r="A10" s="131"/>
      <c r="B10" s="131"/>
      <c r="C10" s="131"/>
      <c r="D10" s="131"/>
      <c r="E10" s="29"/>
      <c r="F10" s="29"/>
      <c r="G10" s="29"/>
      <c r="H10" s="29"/>
      <c r="I10" s="29"/>
      <c r="J10" s="29"/>
    </row>
    <row r="11" spans="1:10" ht="15">
      <c r="A11" s="135" t="s">
        <v>44</v>
      </c>
      <c r="B11" s="132" t="s">
        <v>105</v>
      </c>
      <c r="C11" s="133" t="s">
        <v>45</v>
      </c>
      <c r="D11" s="134">
        <f>Wydatki!E10</f>
        <v>591720</v>
      </c>
      <c r="E11" s="29"/>
      <c r="F11" s="29"/>
      <c r="G11" s="29"/>
      <c r="H11" s="29"/>
      <c r="I11" s="29"/>
      <c r="J11" s="29"/>
    </row>
    <row r="12" spans="1:10" ht="15">
      <c r="A12" s="135"/>
      <c r="B12" s="132"/>
      <c r="C12" s="133" t="s">
        <v>83</v>
      </c>
      <c r="D12" s="134">
        <f>'inwest.'!E10</f>
        <v>539720</v>
      </c>
      <c r="E12" s="29"/>
      <c r="F12" s="29"/>
      <c r="G12" s="29"/>
      <c r="H12" s="29"/>
      <c r="I12" s="29"/>
      <c r="J12" s="29"/>
    </row>
    <row r="13" spans="1:10" ht="15">
      <c r="A13" s="135" t="s">
        <v>4</v>
      </c>
      <c r="B13" s="132" t="s">
        <v>106</v>
      </c>
      <c r="C13" s="133" t="s">
        <v>5</v>
      </c>
      <c r="D13" s="134">
        <f>Wydatki!E31</f>
        <v>3000</v>
      </c>
      <c r="E13" s="29"/>
      <c r="F13" s="29"/>
      <c r="G13" s="29"/>
      <c r="H13" s="29"/>
      <c r="I13" s="29"/>
      <c r="J13" s="29"/>
    </row>
    <row r="14" spans="1:10" ht="15">
      <c r="A14" s="135" t="s">
        <v>6</v>
      </c>
      <c r="B14" s="132">
        <v>600</v>
      </c>
      <c r="C14" s="133" t="s">
        <v>54</v>
      </c>
      <c r="D14" s="134">
        <f>Wydatki!E37</f>
        <v>665800</v>
      </c>
      <c r="E14" s="29"/>
      <c r="F14" s="29"/>
      <c r="G14" s="29"/>
      <c r="H14" s="29"/>
      <c r="I14" s="29"/>
      <c r="J14" s="29"/>
    </row>
    <row r="15" spans="1:10" ht="15">
      <c r="A15" s="135"/>
      <c r="B15" s="132"/>
      <c r="C15" s="133" t="s">
        <v>84</v>
      </c>
      <c r="D15" s="134">
        <f>'inwest.'!E20</f>
        <v>345000</v>
      </c>
      <c r="E15" s="29"/>
      <c r="F15" s="29"/>
      <c r="G15" s="29"/>
      <c r="H15" s="29"/>
      <c r="I15" s="29"/>
      <c r="J15" s="29"/>
    </row>
    <row r="16" spans="1:10" ht="15">
      <c r="A16" s="135" t="s">
        <v>10</v>
      </c>
      <c r="B16" s="132">
        <v>630</v>
      </c>
      <c r="C16" s="133" t="s">
        <v>186</v>
      </c>
      <c r="D16" s="134">
        <f>Wydatki!E64</f>
        <v>2500</v>
      </c>
      <c r="E16" s="29"/>
      <c r="F16" s="29"/>
      <c r="G16" s="29"/>
      <c r="H16" s="29"/>
      <c r="I16" s="29"/>
      <c r="J16" s="29"/>
    </row>
    <row r="17" spans="1:10" ht="15">
      <c r="A17" s="135" t="s">
        <v>12</v>
      </c>
      <c r="B17" s="132">
        <v>700</v>
      </c>
      <c r="C17" s="133" t="s">
        <v>7</v>
      </c>
      <c r="D17" s="134">
        <f>Wydatki!E70</f>
        <v>283500</v>
      </c>
      <c r="E17" s="29"/>
      <c r="F17" s="29"/>
      <c r="G17" s="29"/>
      <c r="H17" s="29"/>
      <c r="I17" s="29"/>
      <c r="J17" s="29"/>
    </row>
    <row r="18" spans="1:10" ht="15">
      <c r="A18" s="135"/>
      <c r="B18" s="132"/>
      <c r="C18" s="133" t="s">
        <v>84</v>
      </c>
      <c r="D18" s="134">
        <f>'inwest.'!E32</f>
        <v>55000</v>
      </c>
      <c r="E18" s="29"/>
      <c r="F18" s="29"/>
      <c r="G18" s="29"/>
      <c r="H18" s="29"/>
      <c r="I18" s="29"/>
      <c r="J18" s="29"/>
    </row>
    <row r="19" spans="1:10" ht="15">
      <c r="A19" s="135" t="s">
        <v>14</v>
      </c>
      <c r="B19" s="132">
        <v>710</v>
      </c>
      <c r="C19" s="133" t="s">
        <v>11</v>
      </c>
      <c r="D19" s="134">
        <f>Wydatki!E86</f>
        <v>120500</v>
      </c>
      <c r="E19" s="29"/>
      <c r="F19" s="29"/>
      <c r="G19" s="29"/>
      <c r="H19" s="29"/>
      <c r="I19" s="29"/>
      <c r="J19" s="29"/>
    </row>
    <row r="20" spans="1:10" ht="15">
      <c r="A20" s="135" t="s">
        <v>15</v>
      </c>
      <c r="B20" s="132">
        <v>750</v>
      </c>
      <c r="C20" s="133" t="s">
        <v>13</v>
      </c>
      <c r="D20" s="134">
        <f>Wydatki!E96</f>
        <v>2391835</v>
      </c>
      <c r="E20" s="29"/>
      <c r="F20" s="29"/>
      <c r="G20" s="29"/>
      <c r="H20" s="29"/>
      <c r="I20" s="29"/>
      <c r="J20" s="29"/>
    </row>
    <row r="21" spans="1:10" ht="15">
      <c r="A21" s="135"/>
      <c r="B21" s="132"/>
      <c r="C21" s="133" t="s">
        <v>84</v>
      </c>
      <c r="D21" s="134">
        <f>'inwest.'!E38</f>
        <v>100000</v>
      </c>
      <c r="E21" s="29"/>
      <c r="F21" s="29"/>
      <c r="G21" s="29"/>
      <c r="H21" s="29"/>
      <c r="I21" s="29"/>
      <c r="J21" s="29"/>
    </row>
    <row r="22" spans="1:10" ht="45">
      <c r="A22" s="135" t="s">
        <v>16</v>
      </c>
      <c r="B22" s="132">
        <v>751</v>
      </c>
      <c r="C22" s="133" t="s">
        <v>240</v>
      </c>
      <c r="D22" s="134">
        <f>Wydatki!E126</f>
        <v>2700</v>
      </c>
      <c r="E22" s="29"/>
      <c r="F22" s="29"/>
      <c r="G22" s="29"/>
      <c r="H22" s="29"/>
      <c r="I22" s="29"/>
      <c r="J22" s="29"/>
    </row>
    <row r="23" spans="1:10" ht="30">
      <c r="A23" s="135" t="s">
        <v>26</v>
      </c>
      <c r="B23" s="132">
        <v>754</v>
      </c>
      <c r="C23" s="133" t="s">
        <v>108</v>
      </c>
      <c r="D23" s="134">
        <f>Wydatki!E132</f>
        <v>245876</v>
      </c>
      <c r="E23" s="29"/>
      <c r="F23" s="29"/>
      <c r="G23" s="29"/>
      <c r="H23" s="29"/>
      <c r="I23" s="29"/>
      <c r="J23" s="29"/>
    </row>
    <row r="24" spans="1:10" ht="15">
      <c r="A24" s="135"/>
      <c r="B24" s="132"/>
      <c r="C24" s="133" t="s">
        <v>84</v>
      </c>
      <c r="D24" s="134">
        <f>'inwest.'!E44</f>
        <v>28000</v>
      </c>
      <c r="E24" s="29"/>
      <c r="F24" s="29"/>
      <c r="G24" s="29"/>
      <c r="H24" s="29"/>
      <c r="I24" s="29"/>
      <c r="J24" s="29"/>
    </row>
    <row r="25" spans="1:10" ht="60">
      <c r="A25" s="135" t="s">
        <v>28</v>
      </c>
      <c r="B25" s="132">
        <v>756</v>
      </c>
      <c r="C25" s="133" t="s">
        <v>290</v>
      </c>
      <c r="D25" s="134">
        <f>Wydatki!E157</f>
        <v>26000</v>
      </c>
      <c r="E25" s="29"/>
      <c r="F25" s="29"/>
      <c r="G25" s="29"/>
      <c r="H25" s="29"/>
      <c r="I25" s="29"/>
      <c r="J25" s="29"/>
    </row>
    <row r="26" spans="1:10" ht="15">
      <c r="A26" s="135" t="s">
        <v>31</v>
      </c>
      <c r="B26" s="132">
        <v>757</v>
      </c>
      <c r="C26" s="133" t="s">
        <v>65</v>
      </c>
      <c r="D26" s="134">
        <f>Wydatki!E164</f>
        <v>48000</v>
      </c>
      <c r="E26" s="29"/>
      <c r="F26" s="29"/>
      <c r="G26" s="29"/>
      <c r="H26" s="29"/>
      <c r="I26" s="29"/>
      <c r="J26" s="29"/>
    </row>
    <row r="27" spans="1:10" ht="15">
      <c r="A27" s="135" t="s">
        <v>33</v>
      </c>
      <c r="B27" s="132">
        <v>758</v>
      </c>
      <c r="C27" s="133" t="s">
        <v>27</v>
      </c>
      <c r="D27" s="134">
        <f>Wydatki!E170</f>
        <v>160000</v>
      </c>
      <c r="E27" s="29"/>
      <c r="F27" s="29"/>
      <c r="G27" s="29"/>
      <c r="H27" s="29"/>
      <c r="I27" s="29"/>
      <c r="J27" s="29"/>
    </row>
    <row r="28" spans="1:10" ht="15">
      <c r="A28" s="135" t="s">
        <v>37</v>
      </c>
      <c r="B28" s="132">
        <v>801</v>
      </c>
      <c r="C28" s="133" t="s">
        <v>29</v>
      </c>
      <c r="D28" s="134">
        <f>Wydatki!E175</f>
        <v>9458594</v>
      </c>
      <c r="E28" s="29"/>
      <c r="F28" s="29"/>
      <c r="G28" s="29"/>
      <c r="H28" s="29"/>
      <c r="I28" s="29"/>
      <c r="J28" s="29"/>
    </row>
    <row r="29" spans="1:10" ht="15">
      <c r="A29" s="135"/>
      <c r="B29" s="132"/>
      <c r="C29" s="133" t="s">
        <v>84</v>
      </c>
      <c r="D29" s="134">
        <f>'inwest.'!E52</f>
        <v>1452040</v>
      </c>
      <c r="E29" s="29"/>
      <c r="F29" s="29"/>
      <c r="G29" s="29"/>
      <c r="H29" s="29"/>
      <c r="I29" s="29"/>
      <c r="J29" s="29"/>
    </row>
    <row r="30" spans="1:10" ht="15">
      <c r="A30" s="135" t="s">
        <v>40</v>
      </c>
      <c r="B30" s="132">
        <v>851</v>
      </c>
      <c r="C30" s="133" t="s">
        <v>32</v>
      </c>
      <c r="D30" s="134">
        <f>Wydatki!E280</f>
        <v>160000</v>
      </c>
      <c r="E30" s="29"/>
      <c r="F30" s="29"/>
      <c r="G30" s="29"/>
      <c r="H30" s="29"/>
      <c r="I30" s="29"/>
      <c r="J30" s="29"/>
    </row>
    <row r="31" spans="1:10" ht="15">
      <c r="A31" s="135" t="s">
        <v>72</v>
      </c>
      <c r="B31" s="132">
        <v>852</v>
      </c>
      <c r="C31" s="133" t="s">
        <v>107</v>
      </c>
      <c r="D31" s="134">
        <f>Wydatki!E291</f>
        <v>2224143</v>
      </c>
      <c r="E31" s="29"/>
      <c r="F31" s="29"/>
      <c r="G31" s="29"/>
      <c r="H31" s="29"/>
      <c r="I31" s="29"/>
      <c r="J31" s="29"/>
    </row>
    <row r="32" spans="1:10" ht="15">
      <c r="A32" s="135"/>
      <c r="B32" s="132"/>
      <c r="C32" s="133" t="s">
        <v>84</v>
      </c>
      <c r="D32" s="134">
        <f>'inwest.'!E61</f>
        <v>6250</v>
      </c>
      <c r="E32" s="29"/>
      <c r="F32" s="29"/>
      <c r="G32" s="29"/>
      <c r="H32" s="29"/>
      <c r="I32" s="29"/>
      <c r="J32" s="29"/>
    </row>
    <row r="33" spans="1:10" ht="15">
      <c r="A33" s="135" t="s">
        <v>78</v>
      </c>
      <c r="B33" s="132">
        <v>854</v>
      </c>
      <c r="C33" s="133" t="s">
        <v>38</v>
      </c>
      <c r="D33" s="134">
        <f>Wydatki!E328</f>
        <v>420130</v>
      </c>
      <c r="E33" s="29"/>
      <c r="F33" s="29"/>
      <c r="G33" s="29"/>
      <c r="H33" s="29"/>
      <c r="I33" s="29"/>
      <c r="J33" s="29"/>
    </row>
    <row r="34" spans="1:10" ht="30">
      <c r="A34" s="135" t="s">
        <v>80</v>
      </c>
      <c r="B34" s="132">
        <v>900</v>
      </c>
      <c r="C34" s="133" t="s">
        <v>41</v>
      </c>
      <c r="D34" s="134">
        <f>Wydatki!E351</f>
        <v>1004401</v>
      </c>
      <c r="E34" s="29"/>
      <c r="F34" s="29"/>
      <c r="G34" s="29"/>
      <c r="H34" s="29"/>
      <c r="I34" s="29"/>
      <c r="J34" s="29"/>
    </row>
    <row r="35" spans="1:10" ht="15">
      <c r="A35" s="135"/>
      <c r="B35" s="132"/>
      <c r="C35" s="133" t="s">
        <v>84</v>
      </c>
      <c r="D35" s="134">
        <f>'inwest.'!E66</f>
        <v>216361</v>
      </c>
      <c r="E35" s="29"/>
      <c r="F35" s="29"/>
      <c r="G35" s="29"/>
      <c r="H35" s="29"/>
      <c r="I35" s="29"/>
      <c r="J35" s="29"/>
    </row>
    <row r="36" spans="1:10" ht="30">
      <c r="A36" s="135" t="s">
        <v>134</v>
      </c>
      <c r="B36" s="132">
        <v>921</v>
      </c>
      <c r="C36" s="133" t="s">
        <v>85</v>
      </c>
      <c r="D36" s="134">
        <f>Wydatki!E391</f>
        <v>740200</v>
      </c>
      <c r="E36" s="30"/>
      <c r="F36" s="30"/>
      <c r="G36" s="29"/>
      <c r="H36" s="29"/>
      <c r="I36" s="29"/>
      <c r="J36" s="29"/>
    </row>
    <row r="37" spans="1:10" ht="15">
      <c r="A37" s="135" t="s">
        <v>188</v>
      </c>
      <c r="B37" s="132">
        <v>926</v>
      </c>
      <c r="C37" s="133" t="s">
        <v>81</v>
      </c>
      <c r="D37" s="134">
        <f>Wydatki!E410</f>
        <v>64500</v>
      </c>
      <c r="E37" s="29"/>
      <c r="F37" s="29"/>
      <c r="G37" s="29"/>
      <c r="H37" s="29"/>
      <c r="I37" s="29"/>
      <c r="J37" s="29"/>
    </row>
    <row r="38" spans="1:10" ht="15">
      <c r="A38" s="135"/>
      <c r="B38" s="135"/>
      <c r="C38" s="133" t="s">
        <v>84</v>
      </c>
      <c r="D38" s="134">
        <f>'inwest.'!E78</f>
        <v>7000</v>
      </c>
      <c r="E38" s="29"/>
      <c r="F38" s="29"/>
      <c r="G38" s="29"/>
      <c r="H38" s="29"/>
      <c r="I38" s="29"/>
      <c r="J38" s="29"/>
    </row>
    <row r="39" spans="1:10" ht="15">
      <c r="A39" s="135"/>
      <c r="B39" s="132"/>
      <c r="C39" s="135"/>
      <c r="D39" s="135"/>
      <c r="E39" s="30"/>
      <c r="F39" s="29"/>
      <c r="G39" s="29"/>
      <c r="H39" s="29"/>
      <c r="I39" s="29"/>
      <c r="J39" s="29"/>
    </row>
    <row r="40" spans="1:10" ht="15.75">
      <c r="A40" s="135"/>
      <c r="B40" s="132"/>
      <c r="C40" s="136" t="s">
        <v>46</v>
      </c>
      <c r="D40" s="134">
        <f>SUM(D37,D36,D34,D33,D31,D30,D28,D27,D26,D25,D23,D22,D20,D19,D17,D16,D14,D13,D11)</f>
        <v>18613399</v>
      </c>
      <c r="E40" s="30"/>
      <c r="F40" s="29"/>
      <c r="G40" s="29"/>
      <c r="H40" s="29"/>
      <c r="I40" s="29"/>
      <c r="J40" s="29"/>
    </row>
    <row r="41" spans="1:10" ht="15">
      <c r="A41" s="135"/>
      <c r="B41" s="132"/>
      <c r="C41" s="135" t="s">
        <v>84</v>
      </c>
      <c r="D41" s="147">
        <f>SUM(D12,D18,D21,D24,D29,D32,D35,D38,D15)</f>
        <v>2749371</v>
      </c>
      <c r="E41" s="29"/>
      <c r="F41" s="29"/>
      <c r="G41" s="29"/>
      <c r="H41" s="29"/>
      <c r="I41" s="29"/>
      <c r="J41" s="29"/>
    </row>
    <row r="42" spans="1:10" ht="15">
      <c r="A42" s="135"/>
      <c r="B42" s="132"/>
      <c r="C42" s="135" t="s">
        <v>86</v>
      </c>
      <c r="D42" s="147">
        <f>D40-D41</f>
        <v>15864028</v>
      </c>
      <c r="E42" s="29"/>
      <c r="F42" s="29"/>
      <c r="G42" s="29"/>
      <c r="H42" s="29"/>
      <c r="I42" s="29"/>
      <c r="J42" s="29"/>
    </row>
    <row r="43" spans="5:10" ht="15">
      <c r="E43" s="29"/>
      <c r="F43" s="29"/>
      <c r="G43" s="29"/>
      <c r="H43" s="29"/>
      <c r="I43" s="29"/>
      <c r="J43" s="29"/>
    </row>
    <row r="44" spans="5:10" ht="15">
      <c r="E44" s="29"/>
      <c r="F44" s="29"/>
      <c r="G44" s="29"/>
      <c r="H44" s="29"/>
      <c r="I44" s="29"/>
      <c r="J44" s="29"/>
    </row>
    <row r="45" spans="5:10" ht="15">
      <c r="E45" s="29"/>
      <c r="F45" s="29"/>
      <c r="G45" s="29"/>
      <c r="H45" s="29"/>
      <c r="I45" s="29"/>
      <c r="J45" s="29"/>
    </row>
    <row r="46" spans="5:10" ht="15">
      <c r="E46" s="29"/>
      <c r="F46" s="29"/>
      <c r="G46" s="29"/>
      <c r="H46" s="29"/>
      <c r="I46" s="29"/>
      <c r="J46" s="29"/>
    </row>
    <row r="47" spans="5:10" ht="15">
      <c r="E47" s="29"/>
      <c r="F47" s="29"/>
      <c r="G47" s="29"/>
      <c r="H47" s="29"/>
      <c r="I47" s="29"/>
      <c r="J47" s="29"/>
    </row>
    <row r="48" spans="5:10" ht="15.75">
      <c r="E48" s="31"/>
      <c r="F48" s="29"/>
      <c r="G48" s="29"/>
      <c r="H48" s="29"/>
      <c r="I48" s="29"/>
      <c r="J48" s="29"/>
    </row>
    <row r="49" spans="5:10" ht="15">
      <c r="E49" s="29"/>
      <c r="F49" s="29"/>
      <c r="G49" s="29"/>
      <c r="H49" s="29"/>
      <c r="I49" s="29"/>
      <c r="J49" s="29"/>
    </row>
    <row r="50" spans="5:10" ht="15">
      <c r="E50" s="29"/>
      <c r="F50" s="29"/>
      <c r="G50" s="29"/>
      <c r="H50" s="29"/>
      <c r="I50" s="29"/>
      <c r="J50" s="29"/>
    </row>
    <row r="51" spans="5:10" ht="15">
      <c r="E51" s="30"/>
      <c r="F51" s="29"/>
      <c r="G51" s="29"/>
      <c r="H51" s="29"/>
      <c r="I51" s="29"/>
      <c r="J51" s="29"/>
    </row>
    <row r="52" spans="5:10" ht="15">
      <c r="E52" s="29"/>
      <c r="F52" s="29"/>
      <c r="G52" s="29"/>
      <c r="H52" s="29"/>
      <c r="I52" s="29"/>
      <c r="J52" s="29"/>
    </row>
    <row r="53" spans="5:10" ht="15">
      <c r="E53" s="29"/>
      <c r="F53" s="29"/>
      <c r="G53" s="29"/>
      <c r="H53" s="29"/>
      <c r="I53" s="29"/>
      <c r="J53" s="29"/>
    </row>
    <row r="54" spans="5:10" ht="15">
      <c r="E54" s="29"/>
      <c r="F54" s="29"/>
      <c r="G54" s="29"/>
      <c r="H54" s="29"/>
      <c r="I54" s="29"/>
      <c r="J54" s="29"/>
    </row>
    <row r="55" spans="5:10" ht="15">
      <c r="E55" s="29"/>
      <c r="F55" s="29"/>
      <c r="G55" s="29"/>
      <c r="H55" s="29"/>
      <c r="I55" s="29"/>
      <c r="J55" s="29"/>
    </row>
    <row r="56" spans="5:10" ht="15">
      <c r="E56" s="29"/>
      <c r="F56" s="29"/>
      <c r="G56" s="29"/>
      <c r="H56" s="29"/>
      <c r="I56" s="29"/>
      <c r="J56" s="29"/>
    </row>
  </sheetData>
  <mergeCells count="2">
    <mergeCell ref="A5:D5"/>
    <mergeCell ref="A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A1">
      <selection activeCell="J8" sqref="J8"/>
    </sheetView>
  </sheetViews>
  <sheetFormatPr defaultColWidth="9.00390625" defaultRowHeight="12.75"/>
  <cols>
    <col min="1" max="1" width="3.375" style="0" customWidth="1"/>
    <col min="2" max="2" width="7.125" style="0" customWidth="1"/>
    <col min="3" max="3" width="8.25390625" style="0" customWidth="1"/>
    <col min="4" max="4" width="44.875" style="0" customWidth="1"/>
    <col min="5" max="5" width="13.00390625" style="0" customWidth="1"/>
    <col min="6" max="6" width="0.12890625" style="0" hidden="1" customWidth="1"/>
    <col min="7" max="7" width="9.125" style="0" hidden="1" customWidth="1"/>
  </cols>
  <sheetData>
    <row r="1" spans="1:15" ht="12.75">
      <c r="A1" s="41"/>
      <c r="B1" s="41"/>
      <c r="C1" s="41"/>
      <c r="D1" s="41"/>
      <c r="E1" s="51" t="s">
        <v>440</v>
      </c>
      <c r="F1" s="41"/>
      <c r="G1" s="41"/>
      <c r="H1" s="8"/>
      <c r="I1" s="8"/>
      <c r="J1" s="8"/>
      <c r="K1" s="8"/>
      <c r="L1" s="8"/>
      <c r="M1" s="8"/>
      <c r="N1" s="8"/>
      <c r="O1" s="8"/>
    </row>
    <row r="2" spans="1:15" ht="12.75">
      <c r="A2" s="41"/>
      <c r="B2" s="392" t="s">
        <v>490</v>
      </c>
      <c r="C2" s="392"/>
      <c r="D2" s="392"/>
      <c r="E2" s="392"/>
      <c r="F2" s="41"/>
      <c r="G2" s="41"/>
      <c r="H2" s="8"/>
      <c r="I2" s="8"/>
      <c r="J2" s="8"/>
      <c r="K2" s="8"/>
      <c r="L2" s="8"/>
      <c r="M2" s="8"/>
      <c r="N2" s="8"/>
      <c r="O2" s="8"/>
    </row>
    <row r="3" spans="1:15" ht="12.75">
      <c r="A3" s="41"/>
      <c r="B3" s="41"/>
      <c r="C3" s="41"/>
      <c r="D3" s="41"/>
      <c r="E3" s="41"/>
      <c r="F3" s="41"/>
      <c r="G3" s="41"/>
      <c r="H3" s="8"/>
      <c r="I3" s="8"/>
      <c r="J3" s="8"/>
      <c r="K3" s="8"/>
      <c r="L3" s="8"/>
      <c r="M3" s="8"/>
      <c r="N3" s="8"/>
      <c r="O3" s="8"/>
    </row>
    <row r="4" spans="1:15" ht="12.75">
      <c r="A4" s="41"/>
      <c r="B4" s="41"/>
      <c r="C4" s="41"/>
      <c r="D4" s="41"/>
      <c r="E4" s="41"/>
      <c r="F4" s="41"/>
      <c r="G4" s="41"/>
      <c r="H4" s="8"/>
      <c r="I4" s="8"/>
      <c r="J4" s="8"/>
      <c r="K4" s="8"/>
      <c r="L4" s="8"/>
      <c r="M4" s="8"/>
      <c r="N4" s="8"/>
      <c r="O4" s="8"/>
    </row>
    <row r="5" spans="1:15" ht="12.75">
      <c r="A5" s="357" t="s">
        <v>491</v>
      </c>
      <c r="B5" s="357"/>
      <c r="C5" s="357"/>
      <c r="D5" s="357"/>
      <c r="E5" s="357"/>
      <c r="F5" s="357"/>
      <c r="G5" s="357"/>
      <c r="H5" s="8"/>
      <c r="I5" s="8"/>
      <c r="J5" s="8"/>
      <c r="K5" s="8"/>
      <c r="L5" s="8"/>
      <c r="M5" s="8"/>
      <c r="N5" s="8"/>
      <c r="O5" s="8"/>
    </row>
    <row r="6" spans="1:15" ht="12.75">
      <c r="A6" s="46"/>
      <c r="B6" s="46"/>
      <c r="C6" s="46"/>
      <c r="D6" s="391"/>
      <c r="E6" s="391"/>
      <c r="F6" s="391"/>
      <c r="G6" s="46"/>
      <c r="H6" s="8"/>
      <c r="I6" s="8"/>
      <c r="J6" s="8"/>
      <c r="K6" s="8"/>
      <c r="L6" s="8"/>
      <c r="M6" s="8"/>
      <c r="N6" s="8"/>
      <c r="O6" s="8"/>
    </row>
    <row r="7" spans="1:15" ht="12.75">
      <c r="A7" s="41"/>
      <c r="B7" s="41"/>
      <c r="C7" s="41"/>
      <c r="D7" s="41"/>
      <c r="E7" s="41"/>
      <c r="F7" s="41"/>
      <c r="G7" s="41"/>
      <c r="H7" s="8"/>
      <c r="I7" s="8"/>
      <c r="J7" s="8"/>
      <c r="K7" s="8"/>
      <c r="L7" s="8"/>
      <c r="M7" s="8"/>
      <c r="N7" s="8"/>
      <c r="O7" s="8"/>
    </row>
    <row r="8" spans="1:15" ht="12.75">
      <c r="A8" s="52" t="s">
        <v>0</v>
      </c>
      <c r="B8" s="52" t="s">
        <v>1</v>
      </c>
      <c r="C8" s="52" t="s">
        <v>47</v>
      </c>
      <c r="D8" s="52" t="s">
        <v>48</v>
      </c>
      <c r="E8" s="53" t="s">
        <v>93</v>
      </c>
      <c r="F8" s="54"/>
      <c r="G8" s="55"/>
      <c r="H8" s="8"/>
      <c r="I8" s="8"/>
      <c r="J8" s="8"/>
      <c r="K8" s="8"/>
      <c r="L8" s="8"/>
      <c r="M8" s="8"/>
      <c r="N8" s="8"/>
      <c r="O8" s="8"/>
    </row>
    <row r="9" spans="1:15" ht="12.75">
      <c r="A9" s="52">
        <v>1</v>
      </c>
      <c r="B9" s="52">
        <v>2</v>
      </c>
      <c r="C9" s="52">
        <v>3</v>
      </c>
      <c r="D9" s="52">
        <v>4</v>
      </c>
      <c r="E9" s="53">
        <v>5</v>
      </c>
      <c r="F9" s="56"/>
      <c r="G9" s="57"/>
      <c r="H9" s="8"/>
      <c r="I9" s="8"/>
      <c r="J9" s="8"/>
      <c r="K9" s="8"/>
      <c r="L9" s="8"/>
      <c r="M9" s="8"/>
      <c r="N9" s="8"/>
      <c r="O9" s="8"/>
    </row>
    <row r="10" spans="1:15" ht="12.75">
      <c r="A10" s="70" t="s">
        <v>3</v>
      </c>
      <c r="B10" s="52" t="s">
        <v>105</v>
      </c>
      <c r="C10" s="52"/>
      <c r="D10" s="148" t="s">
        <v>98</v>
      </c>
      <c r="E10" s="85">
        <f>SUM(E12)</f>
        <v>539720</v>
      </c>
      <c r="F10" s="50"/>
      <c r="G10" s="58"/>
      <c r="H10" s="8"/>
      <c r="I10" s="8"/>
      <c r="J10" s="8"/>
      <c r="K10" s="8"/>
      <c r="L10" s="8"/>
      <c r="M10" s="8"/>
      <c r="N10" s="8"/>
      <c r="O10" s="8"/>
    </row>
    <row r="11" spans="1:15" ht="12.75">
      <c r="A11" s="104"/>
      <c r="B11" s="47"/>
      <c r="C11" s="47"/>
      <c r="D11" s="128"/>
      <c r="E11" s="101"/>
      <c r="F11" s="50"/>
      <c r="G11" s="58"/>
      <c r="H11" s="8"/>
      <c r="I11" s="15"/>
      <c r="J11" s="8"/>
      <c r="K11" s="8"/>
      <c r="L11" s="8"/>
      <c r="M11" s="8"/>
      <c r="N11" s="8"/>
      <c r="O11" s="8"/>
    </row>
    <row r="12" spans="1:15" ht="12.75">
      <c r="A12" s="109"/>
      <c r="B12" s="109"/>
      <c r="C12" s="109" t="s">
        <v>222</v>
      </c>
      <c r="D12" s="113" t="s">
        <v>221</v>
      </c>
      <c r="E12" s="149">
        <f>E13+E16+E17+E18</f>
        <v>539720</v>
      </c>
      <c r="F12" s="50"/>
      <c r="G12" s="58"/>
      <c r="H12" s="8"/>
      <c r="I12" s="15"/>
      <c r="J12" s="8"/>
      <c r="K12" s="8"/>
      <c r="L12" s="8"/>
      <c r="M12" s="8"/>
      <c r="N12" s="8"/>
      <c r="O12" s="8"/>
    </row>
    <row r="13" spans="1:15" ht="25.5">
      <c r="A13" s="110"/>
      <c r="B13" s="110"/>
      <c r="C13" s="110"/>
      <c r="D13" s="114" t="s">
        <v>454</v>
      </c>
      <c r="E13" s="101">
        <f>Wydatki!E18</f>
        <v>378470</v>
      </c>
      <c r="F13" s="50"/>
      <c r="G13" s="58"/>
      <c r="H13" s="8"/>
      <c r="I13" s="15"/>
      <c r="J13" s="8"/>
      <c r="K13" s="8"/>
      <c r="L13" s="8"/>
      <c r="M13" s="8"/>
      <c r="N13" s="8"/>
      <c r="O13" s="8"/>
    </row>
    <row r="14" spans="1:15" ht="12.75">
      <c r="A14" s="110"/>
      <c r="B14" s="110"/>
      <c r="C14" s="110"/>
      <c r="D14" s="106" t="s">
        <v>109</v>
      </c>
      <c r="E14" s="101">
        <v>302776</v>
      </c>
      <c r="F14" s="50"/>
      <c r="G14" s="58"/>
      <c r="H14" s="8"/>
      <c r="I14" s="8"/>
      <c r="J14" s="8"/>
      <c r="K14" s="8"/>
      <c r="L14" s="8"/>
      <c r="M14" s="8"/>
      <c r="N14" s="8"/>
      <c r="O14" s="8"/>
    </row>
    <row r="15" spans="1:15" ht="12.75">
      <c r="A15" s="110"/>
      <c r="B15" s="110"/>
      <c r="C15" s="110"/>
      <c r="D15" s="106" t="s">
        <v>216</v>
      </c>
      <c r="E15" s="101">
        <v>75694</v>
      </c>
      <c r="F15" s="50"/>
      <c r="G15" s="58"/>
      <c r="H15" s="8"/>
      <c r="I15" s="8"/>
      <c r="J15" s="8"/>
      <c r="K15" s="8"/>
      <c r="L15" s="8"/>
      <c r="M15" s="8"/>
      <c r="N15" s="8"/>
      <c r="O15" s="8"/>
    </row>
    <row r="16" spans="1:15" ht="51">
      <c r="A16" s="110"/>
      <c r="B16" s="110"/>
      <c r="C16" s="110"/>
      <c r="D16" s="114" t="s">
        <v>382</v>
      </c>
      <c r="E16" s="101">
        <f>Wydatki!E19</f>
        <v>78750</v>
      </c>
      <c r="F16" s="50"/>
      <c r="G16" s="58"/>
      <c r="H16" s="8"/>
      <c r="I16" s="8"/>
      <c r="J16" s="8"/>
      <c r="K16" s="8"/>
      <c r="L16" s="8"/>
      <c r="M16" s="8"/>
      <c r="N16" s="8"/>
      <c r="O16" s="8"/>
    </row>
    <row r="17" spans="1:15" ht="25.5">
      <c r="A17" s="110"/>
      <c r="B17" s="110"/>
      <c r="C17" s="110"/>
      <c r="D17" s="114" t="s">
        <v>383</v>
      </c>
      <c r="E17" s="101">
        <f>Wydatki!E20</f>
        <v>45000</v>
      </c>
      <c r="F17" s="50"/>
      <c r="G17" s="58"/>
      <c r="H17" s="8"/>
      <c r="I17" s="8"/>
      <c r="J17" s="8"/>
      <c r="K17" s="8"/>
      <c r="L17" s="8"/>
      <c r="M17" s="8"/>
      <c r="N17" s="8"/>
      <c r="O17" s="8"/>
    </row>
    <row r="18" spans="1:15" ht="25.5">
      <c r="A18" s="110"/>
      <c r="B18" s="110"/>
      <c r="C18" s="110"/>
      <c r="D18" s="114" t="s">
        <v>384</v>
      </c>
      <c r="E18" s="101">
        <f>Wydatki!E21</f>
        <v>37500</v>
      </c>
      <c r="F18" s="50"/>
      <c r="G18" s="58"/>
      <c r="H18" s="8"/>
      <c r="I18" s="8"/>
      <c r="J18" s="8"/>
      <c r="K18" s="8"/>
      <c r="L18" s="8"/>
      <c r="M18" s="8"/>
      <c r="N18" s="8"/>
      <c r="O18" s="8"/>
    </row>
    <row r="19" spans="1:15" ht="12.75">
      <c r="A19" s="110"/>
      <c r="B19" s="110"/>
      <c r="C19" s="110"/>
      <c r="D19" s="128"/>
      <c r="E19" s="101"/>
      <c r="F19" s="50"/>
      <c r="G19" s="58"/>
      <c r="H19" s="8"/>
      <c r="I19" s="8"/>
      <c r="J19" s="8"/>
      <c r="K19" s="8"/>
      <c r="L19" s="8"/>
      <c r="M19" s="8"/>
      <c r="N19" s="8"/>
      <c r="O19" s="8"/>
    </row>
    <row r="20" spans="1:15" s="174" customFormat="1" ht="12.75">
      <c r="A20" s="111" t="s">
        <v>4</v>
      </c>
      <c r="B20" s="111" t="s">
        <v>346</v>
      </c>
      <c r="C20" s="111"/>
      <c r="D20" s="148" t="s">
        <v>54</v>
      </c>
      <c r="E20" s="85">
        <f>E22+E26</f>
        <v>345000</v>
      </c>
      <c r="F20" s="59"/>
      <c r="G20" s="60"/>
      <c r="H20" s="186"/>
      <c r="I20" s="186"/>
      <c r="J20" s="186"/>
      <c r="K20" s="186"/>
      <c r="L20" s="186"/>
      <c r="M20" s="186"/>
      <c r="N20" s="186"/>
      <c r="O20" s="186"/>
    </row>
    <row r="21" spans="1:15" ht="12.75">
      <c r="A21" s="110"/>
      <c r="B21" s="110"/>
      <c r="C21" s="110"/>
      <c r="D21" s="128"/>
      <c r="E21" s="101"/>
      <c r="F21" s="50"/>
      <c r="G21" s="58"/>
      <c r="H21" s="8"/>
      <c r="I21" s="8"/>
      <c r="J21" s="8"/>
      <c r="K21" s="8"/>
      <c r="L21" s="8"/>
      <c r="M21" s="8"/>
      <c r="N21" s="8"/>
      <c r="O21" s="8"/>
    </row>
    <row r="22" spans="1:15" ht="12.75">
      <c r="A22" s="110"/>
      <c r="B22" s="110"/>
      <c r="C22" s="183" t="s">
        <v>343</v>
      </c>
      <c r="D22" s="184" t="s">
        <v>344</v>
      </c>
      <c r="E22" s="191">
        <f>SUM(E23:E24)</f>
        <v>160000</v>
      </c>
      <c r="F22" s="50"/>
      <c r="G22" s="58"/>
      <c r="H22" s="8"/>
      <c r="I22" s="8"/>
      <c r="J22" s="8"/>
      <c r="K22" s="8"/>
      <c r="L22" s="8"/>
      <c r="M22" s="8"/>
      <c r="N22" s="8"/>
      <c r="O22" s="8"/>
    </row>
    <row r="23" spans="1:15" ht="51">
      <c r="A23" s="110"/>
      <c r="B23" s="110"/>
      <c r="C23" s="110"/>
      <c r="D23" s="114" t="s">
        <v>441</v>
      </c>
      <c r="E23" s="101">
        <f>Wydatki!E46</f>
        <v>60000</v>
      </c>
      <c r="F23" s="50"/>
      <c r="G23" s="58"/>
      <c r="H23" s="8"/>
      <c r="I23" s="8"/>
      <c r="J23" s="8"/>
      <c r="K23" s="8"/>
      <c r="L23" s="8"/>
      <c r="M23" s="8"/>
      <c r="N23" s="8"/>
      <c r="O23" s="8"/>
    </row>
    <row r="24" spans="1:15" ht="51">
      <c r="A24" s="110"/>
      <c r="B24" s="110"/>
      <c r="C24" s="110"/>
      <c r="D24" s="114" t="s">
        <v>345</v>
      </c>
      <c r="E24" s="101">
        <f>Wydatki!E47</f>
        <v>100000</v>
      </c>
      <c r="F24" s="50"/>
      <c r="G24" s="58"/>
      <c r="H24" s="8"/>
      <c r="I24" s="8"/>
      <c r="J24" s="8"/>
      <c r="K24" s="8"/>
      <c r="L24" s="8"/>
      <c r="M24" s="8"/>
      <c r="N24" s="8"/>
      <c r="O24" s="8"/>
    </row>
    <row r="25" spans="1:15" ht="12.75">
      <c r="A25" s="110"/>
      <c r="B25" s="110"/>
      <c r="C25" s="110"/>
      <c r="D25" s="114"/>
      <c r="E25" s="101"/>
      <c r="F25" s="50"/>
      <c r="G25" s="58"/>
      <c r="H25" s="8"/>
      <c r="I25" s="8"/>
      <c r="J25" s="8"/>
      <c r="K25" s="8"/>
      <c r="L25" s="8"/>
      <c r="M25" s="8"/>
      <c r="N25" s="8"/>
      <c r="O25" s="8"/>
    </row>
    <row r="26" spans="1:15" ht="12.75">
      <c r="A26" s="110"/>
      <c r="B26" s="110"/>
      <c r="C26" s="109">
        <v>60016</v>
      </c>
      <c r="D26" s="113" t="s">
        <v>55</v>
      </c>
      <c r="E26" s="101">
        <f>SUM(E27:E30)</f>
        <v>185000</v>
      </c>
      <c r="F26" s="50"/>
      <c r="G26" s="58"/>
      <c r="H26" s="8"/>
      <c r="I26" s="8"/>
      <c r="J26" s="8"/>
      <c r="K26" s="8"/>
      <c r="L26" s="8"/>
      <c r="M26" s="8"/>
      <c r="N26" s="8"/>
      <c r="O26" s="8"/>
    </row>
    <row r="27" spans="1:15" ht="25.5">
      <c r="A27" s="110"/>
      <c r="B27" s="110"/>
      <c r="C27" s="110"/>
      <c r="D27" s="114" t="s">
        <v>385</v>
      </c>
      <c r="E27" s="101">
        <f>Wydatki!E54</f>
        <v>90000</v>
      </c>
      <c r="F27" s="50"/>
      <c r="G27" s="58"/>
      <c r="H27" s="8"/>
      <c r="I27" s="8"/>
      <c r="J27" s="8"/>
      <c r="K27" s="8"/>
      <c r="L27" s="8"/>
      <c r="M27" s="8"/>
      <c r="N27" s="8"/>
      <c r="O27" s="8"/>
    </row>
    <row r="28" spans="1:15" ht="25.5">
      <c r="A28" s="110"/>
      <c r="B28" s="110"/>
      <c r="C28" s="110"/>
      <c r="D28" s="114" t="s">
        <v>370</v>
      </c>
      <c r="E28" s="101">
        <f>Wydatki!E55</f>
        <v>60000</v>
      </c>
      <c r="F28" s="50"/>
      <c r="G28" s="58"/>
      <c r="H28" s="8"/>
      <c r="I28" s="8"/>
      <c r="J28" s="8"/>
      <c r="K28" s="8"/>
      <c r="L28" s="8"/>
      <c r="M28" s="8"/>
      <c r="N28" s="8"/>
      <c r="O28" s="8"/>
    </row>
    <row r="29" spans="1:15" ht="38.25">
      <c r="A29" s="110"/>
      <c r="B29" s="110"/>
      <c r="C29" s="110"/>
      <c r="D29" s="114" t="s">
        <v>386</v>
      </c>
      <c r="E29" s="101">
        <f>Wydatki!E56</f>
        <v>20000</v>
      </c>
      <c r="F29" s="50"/>
      <c r="G29" s="58"/>
      <c r="H29" s="8"/>
      <c r="I29" s="8"/>
      <c r="J29" s="8"/>
      <c r="K29" s="8"/>
      <c r="L29" s="8"/>
      <c r="M29" s="8"/>
      <c r="N29" s="8"/>
      <c r="O29" s="8"/>
    </row>
    <row r="30" spans="1:15" ht="25.5">
      <c r="A30" s="110"/>
      <c r="B30" s="110"/>
      <c r="C30" s="110"/>
      <c r="D30" s="114" t="s">
        <v>387</v>
      </c>
      <c r="E30" s="101">
        <f>Wydatki!E57</f>
        <v>15000</v>
      </c>
      <c r="F30" s="50"/>
      <c r="G30" s="58"/>
      <c r="H30" s="8"/>
      <c r="I30" s="8"/>
      <c r="J30" s="8"/>
      <c r="K30" s="8"/>
      <c r="L30" s="8"/>
      <c r="M30" s="8"/>
      <c r="N30" s="8"/>
      <c r="O30" s="8"/>
    </row>
    <row r="31" spans="1:15" ht="12.75">
      <c r="A31" s="110"/>
      <c r="B31" s="110"/>
      <c r="C31" s="110"/>
      <c r="D31" s="128"/>
      <c r="E31" s="101"/>
      <c r="F31" s="50"/>
      <c r="G31" s="58"/>
      <c r="H31" s="8"/>
      <c r="I31" s="8"/>
      <c r="J31" s="8"/>
      <c r="K31" s="8"/>
      <c r="L31" s="8"/>
      <c r="M31" s="8"/>
      <c r="N31" s="8"/>
      <c r="O31" s="8"/>
    </row>
    <row r="32" spans="1:15" ht="12.75">
      <c r="A32" s="70" t="s">
        <v>6</v>
      </c>
      <c r="B32" s="52">
        <v>700</v>
      </c>
      <c r="C32" s="104"/>
      <c r="D32" s="148" t="s">
        <v>7</v>
      </c>
      <c r="E32" s="85">
        <f>SUM(E34)</f>
        <v>55000</v>
      </c>
      <c r="F32" s="50"/>
      <c r="G32" s="58"/>
      <c r="H32" s="8"/>
      <c r="I32" s="8"/>
      <c r="J32" s="8"/>
      <c r="K32" s="8"/>
      <c r="L32" s="8"/>
      <c r="M32" s="8"/>
      <c r="N32" s="8"/>
      <c r="O32" s="8"/>
    </row>
    <row r="33" spans="1:15" ht="12.75">
      <c r="A33" s="104"/>
      <c r="B33" s="104"/>
      <c r="C33" s="52"/>
      <c r="D33" s="106"/>
      <c r="E33" s="88"/>
      <c r="F33" s="50"/>
      <c r="G33" s="58"/>
      <c r="H33" s="8"/>
      <c r="I33" s="8"/>
      <c r="J33" s="8"/>
      <c r="K33" s="8"/>
      <c r="L33" s="8"/>
      <c r="M33" s="8"/>
      <c r="N33" s="8"/>
      <c r="O33" s="8"/>
    </row>
    <row r="34" spans="1:15" s="172" customFormat="1" ht="12.75">
      <c r="A34" s="152"/>
      <c r="B34" s="153"/>
      <c r="C34" s="154">
        <v>70005</v>
      </c>
      <c r="D34" s="156" t="s">
        <v>99</v>
      </c>
      <c r="E34" s="158">
        <f>SUM(E35:G36)</f>
        <v>55000</v>
      </c>
      <c r="F34" s="178"/>
      <c r="G34" s="170"/>
      <c r="H34" s="196"/>
      <c r="I34" s="196"/>
      <c r="J34" s="196"/>
      <c r="K34" s="196"/>
      <c r="L34" s="196"/>
      <c r="M34" s="196"/>
      <c r="N34" s="196"/>
      <c r="O34" s="196"/>
    </row>
    <row r="35" spans="1:15" ht="12.75">
      <c r="A35" s="104"/>
      <c r="B35" s="47"/>
      <c r="C35" s="47"/>
      <c r="D35" s="128" t="s">
        <v>456</v>
      </c>
      <c r="E35" s="101">
        <f>Wydatki!E79</f>
        <v>25000</v>
      </c>
      <c r="F35" s="39"/>
      <c r="G35" s="58"/>
      <c r="H35" s="8"/>
      <c r="I35" s="8"/>
      <c r="J35" s="8"/>
      <c r="K35" s="8"/>
      <c r="L35" s="8"/>
      <c r="M35" s="8"/>
      <c r="N35" s="8"/>
      <c r="O35" s="8"/>
    </row>
    <row r="36" spans="1:15" ht="25.5">
      <c r="A36" s="104"/>
      <c r="B36" s="104"/>
      <c r="C36" s="104"/>
      <c r="D36" s="114" t="s">
        <v>393</v>
      </c>
      <c r="E36" s="101">
        <f>Wydatki!E80</f>
        <v>30000</v>
      </c>
      <c r="F36" s="50"/>
      <c r="G36" s="58"/>
      <c r="H36" s="8"/>
      <c r="I36" s="8"/>
      <c r="J36" s="8"/>
      <c r="K36" s="8"/>
      <c r="L36" s="8"/>
      <c r="M36" s="8"/>
      <c r="N36" s="8"/>
      <c r="O36" s="8"/>
    </row>
    <row r="37" spans="1:15" ht="12.75">
      <c r="A37" s="104"/>
      <c r="B37" s="104"/>
      <c r="C37" s="104"/>
      <c r="D37" s="128"/>
      <c r="E37" s="101"/>
      <c r="F37" s="50"/>
      <c r="G37" s="58"/>
      <c r="H37" s="8"/>
      <c r="I37" s="8"/>
      <c r="J37" s="8"/>
      <c r="K37" s="8"/>
      <c r="L37" s="8"/>
      <c r="M37" s="8"/>
      <c r="N37" s="8"/>
      <c r="O37" s="8"/>
    </row>
    <row r="38" spans="1:15" ht="12.75">
      <c r="A38" s="70" t="s">
        <v>10</v>
      </c>
      <c r="B38" s="52">
        <v>750</v>
      </c>
      <c r="C38" s="52"/>
      <c r="D38" s="148" t="s">
        <v>13</v>
      </c>
      <c r="E38" s="85">
        <f>SUM(E40)</f>
        <v>100000</v>
      </c>
      <c r="F38" s="39"/>
      <c r="G38" s="58"/>
      <c r="H38" s="8"/>
      <c r="I38" s="8"/>
      <c r="J38" s="8"/>
      <c r="K38" s="8"/>
      <c r="L38" s="8"/>
      <c r="M38" s="8"/>
      <c r="N38" s="8"/>
      <c r="O38" s="8"/>
    </row>
    <row r="39" spans="1:15" ht="12.75">
      <c r="A39" s="104"/>
      <c r="B39" s="47"/>
      <c r="C39" s="47"/>
      <c r="D39" s="128"/>
      <c r="E39" s="101"/>
      <c r="F39" s="50"/>
      <c r="G39" s="58"/>
      <c r="H39" s="8"/>
      <c r="I39" s="8"/>
      <c r="J39" s="8"/>
      <c r="K39" s="8"/>
      <c r="L39" s="8"/>
      <c r="M39" s="8"/>
      <c r="N39" s="8"/>
      <c r="O39" s="8"/>
    </row>
    <row r="40" spans="1:15" ht="12.75">
      <c r="A40" s="155"/>
      <c r="B40" s="154"/>
      <c r="C40" s="154">
        <v>75023</v>
      </c>
      <c r="D40" s="156" t="s">
        <v>234</v>
      </c>
      <c r="E40" s="158">
        <f>SUM(E41:E42)</f>
        <v>100000</v>
      </c>
      <c r="F40" s="50"/>
      <c r="G40" s="58"/>
      <c r="H40" s="8"/>
      <c r="I40" s="8"/>
      <c r="J40" s="8"/>
      <c r="K40" s="8"/>
      <c r="L40" s="8"/>
      <c r="M40" s="8"/>
      <c r="N40" s="8"/>
      <c r="O40" s="8"/>
    </row>
    <row r="41" spans="1:15" ht="12.75">
      <c r="A41" s="104"/>
      <c r="B41" s="47"/>
      <c r="C41" s="47"/>
      <c r="D41" s="128" t="s">
        <v>172</v>
      </c>
      <c r="E41" s="101">
        <f>Wydatki!E114</f>
        <v>50000</v>
      </c>
      <c r="F41" s="50"/>
      <c r="G41" s="58"/>
      <c r="H41" s="8"/>
      <c r="I41" s="8"/>
      <c r="J41" s="8"/>
      <c r="K41" s="8"/>
      <c r="L41" s="8"/>
      <c r="M41" s="8"/>
      <c r="N41" s="8"/>
      <c r="O41" s="8"/>
    </row>
    <row r="42" spans="1:15" ht="25.5">
      <c r="A42" s="104"/>
      <c r="B42" s="47"/>
      <c r="C42" s="47"/>
      <c r="D42" s="128" t="s">
        <v>209</v>
      </c>
      <c r="E42" s="101">
        <f>Wydatki!E115</f>
        <v>50000</v>
      </c>
      <c r="F42" s="50"/>
      <c r="G42" s="58"/>
      <c r="H42" s="8"/>
      <c r="I42" s="8"/>
      <c r="J42" s="8"/>
      <c r="K42" s="8"/>
      <c r="L42" s="8"/>
      <c r="M42" s="8"/>
      <c r="N42" s="8"/>
      <c r="O42" s="8"/>
    </row>
    <row r="43" spans="1:15" ht="12.75">
      <c r="A43" s="104"/>
      <c r="B43" s="47"/>
      <c r="C43" s="47"/>
      <c r="D43" s="128"/>
      <c r="E43" s="101"/>
      <c r="F43" s="50"/>
      <c r="G43" s="58"/>
      <c r="H43" s="8"/>
      <c r="I43" s="8"/>
      <c r="J43" s="8"/>
      <c r="K43" s="8"/>
      <c r="L43" s="8"/>
      <c r="M43" s="8"/>
      <c r="N43" s="8"/>
      <c r="O43" s="8"/>
    </row>
    <row r="44" spans="1:15" ht="25.5">
      <c r="A44" s="151" t="s">
        <v>12</v>
      </c>
      <c r="B44" s="52">
        <v>754</v>
      </c>
      <c r="C44" s="52"/>
      <c r="D44" s="148" t="s">
        <v>108</v>
      </c>
      <c r="E44" s="85">
        <f>SUM(E46,E49)</f>
        <v>28000</v>
      </c>
      <c r="F44" s="50"/>
      <c r="G44" s="58"/>
      <c r="H44" s="8"/>
      <c r="I44" s="8"/>
      <c r="J44" s="8"/>
      <c r="K44" s="8"/>
      <c r="L44" s="8"/>
      <c r="M44" s="8"/>
      <c r="N44" s="8"/>
      <c r="O44" s="8"/>
    </row>
    <row r="45" spans="1:15" ht="12.75">
      <c r="A45" s="151"/>
      <c r="B45" s="52"/>
      <c r="C45" s="52"/>
      <c r="D45" s="148"/>
      <c r="E45" s="85"/>
      <c r="F45" s="50"/>
      <c r="G45" s="58"/>
      <c r="H45" s="8"/>
      <c r="I45" s="8"/>
      <c r="J45" s="8"/>
      <c r="K45" s="8"/>
      <c r="L45" s="8"/>
      <c r="M45" s="8"/>
      <c r="N45" s="8"/>
      <c r="O45" s="8"/>
    </row>
    <row r="46" spans="1:15" ht="12.75">
      <c r="A46" s="157"/>
      <c r="B46" s="153"/>
      <c r="C46" s="154">
        <v>75404</v>
      </c>
      <c r="D46" s="156" t="s">
        <v>147</v>
      </c>
      <c r="E46" s="158">
        <f>SUM(E47)</f>
        <v>23000</v>
      </c>
      <c r="F46" s="50"/>
      <c r="G46" s="58"/>
      <c r="H46" s="8"/>
      <c r="I46" s="8"/>
      <c r="J46" s="8"/>
      <c r="K46" s="8"/>
      <c r="L46" s="8"/>
      <c r="M46" s="8"/>
      <c r="N46" s="8"/>
      <c r="O46" s="8"/>
    </row>
    <row r="47" spans="1:15" ht="38.25">
      <c r="A47" s="151"/>
      <c r="B47" s="52"/>
      <c r="C47" s="150"/>
      <c r="D47" s="106" t="s">
        <v>397</v>
      </c>
      <c r="E47" s="88">
        <f>Wydatki!E140</f>
        <v>23000</v>
      </c>
      <c r="F47" s="50"/>
      <c r="G47" s="58"/>
      <c r="H47" s="8"/>
      <c r="I47" s="8"/>
      <c r="J47" s="8"/>
      <c r="K47" s="8"/>
      <c r="L47" s="8"/>
      <c r="M47" s="8"/>
      <c r="N47" s="8"/>
      <c r="O47" s="8"/>
    </row>
    <row r="48" spans="1:15" ht="14.25" customHeight="1">
      <c r="A48" s="104"/>
      <c r="B48" s="104"/>
      <c r="C48" s="104"/>
      <c r="D48" s="128"/>
      <c r="E48" s="101"/>
      <c r="F48" s="50"/>
      <c r="G48" s="58"/>
      <c r="H48" s="8"/>
      <c r="I48" s="8"/>
      <c r="J48" s="8"/>
      <c r="K48" s="8"/>
      <c r="L48" s="8"/>
      <c r="M48" s="8"/>
      <c r="N48" s="8"/>
      <c r="O48" s="8"/>
    </row>
    <row r="49" spans="1:15" ht="12.75">
      <c r="A49" s="155"/>
      <c r="B49" s="154"/>
      <c r="C49" s="154">
        <v>75414</v>
      </c>
      <c r="D49" s="156" t="s">
        <v>64</v>
      </c>
      <c r="E49" s="158">
        <f>SUM(E50:E50)</f>
        <v>5000</v>
      </c>
      <c r="F49" s="50"/>
      <c r="G49" s="58"/>
      <c r="H49" s="8"/>
      <c r="I49" s="8"/>
      <c r="J49" s="8"/>
      <c r="K49" s="8"/>
      <c r="L49" s="8"/>
      <c r="M49" s="8"/>
      <c r="N49" s="8"/>
      <c r="O49" s="8"/>
    </row>
    <row r="50" spans="1:15" ht="25.5">
      <c r="A50" s="104"/>
      <c r="B50" s="47"/>
      <c r="C50" s="47"/>
      <c r="D50" s="128" t="s">
        <v>291</v>
      </c>
      <c r="E50" s="101">
        <f>Wydatki!E155</f>
        <v>5000</v>
      </c>
      <c r="F50" s="50"/>
      <c r="G50" s="58"/>
      <c r="H50" s="8"/>
      <c r="I50" s="8"/>
      <c r="J50" s="8"/>
      <c r="K50" s="8"/>
      <c r="L50" s="8"/>
      <c r="M50" s="8"/>
      <c r="N50" s="8"/>
      <c r="O50" s="8"/>
    </row>
    <row r="51" spans="1:15" ht="12.75">
      <c r="A51" s="104"/>
      <c r="B51" s="104"/>
      <c r="C51" s="104"/>
      <c r="D51" s="128"/>
      <c r="E51" s="101"/>
      <c r="F51" s="50"/>
      <c r="G51" s="58"/>
      <c r="H51" s="8"/>
      <c r="I51" s="8"/>
      <c r="J51" s="8"/>
      <c r="K51" s="8"/>
      <c r="L51" s="8"/>
      <c r="M51" s="8"/>
      <c r="N51" s="8"/>
      <c r="O51" s="8"/>
    </row>
    <row r="52" spans="1:15" ht="12.75">
      <c r="A52" s="70" t="s">
        <v>14</v>
      </c>
      <c r="B52" s="52">
        <v>801</v>
      </c>
      <c r="C52" s="52"/>
      <c r="D52" s="148" t="s">
        <v>29</v>
      </c>
      <c r="E52" s="85">
        <f>E54</f>
        <v>1452040</v>
      </c>
      <c r="F52" s="50"/>
      <c r="G52" s="58"/>
      <c r="H52" s="8"/>
      <c r="I52" s="8"/>
      <c r="J52" s="8"/>
      <c r="K52" s="8"/>
      <c r="L52" s="8"/>
      <c r="M52" s="8"/>
      <c r="N52" s="8"/>
      <c r="O52" s="8"/>
    </row>
    <row r="53" spans="1:15" ht="12.75">
      <c r="A53" s="70"/>
      <c r="B53" s="52"/>
      <c r="C53" s="52"/>
      <c r="D53" s="106"/>
      <c r="E53" s="88"/>
      <c r="F53" s="50"/>
      <c r="G53" s="58"/>
      <c r="H53" s="8"/>
      <c r="I53" s="8"/>
      <c r="J53" s="8"/>
      <c r="K53" s="8"/>
      <c r="L53" s="8"/>
      <c r="M53" s="8"/>
      <c r="N53" s="8"/>
      <c r="O53" s="8"/>
    </row>
    <row r="54" spans="1:15" ht="12.75">
      <c r="A54" s="152"/>
      <c r="B54" s="153"/>
      <c r="C54" s="154">
        <v>80110</v>
      </c>
      <c r="D54" s="156" t="s">
        <v>90</v>
      </c>
      <c r="E54" s="158">
        <f>E56+E59</f>
        <v>1452040</v>
      </c>
      <c r="F54" s="50"/>
      <c r="G54" s="58"/>
      <c r="H54" s="8"/>
      <c r="I54" s="8"/>
      <c r="J54" s="8"/>
      <c r="K54" s="8"/>
      <c r="L54" s="8"/>
      <c r="M54" s="8"/>
      <c r="N54" s="8"/>
      <c r="O54" s="8"/>
    </row>
    <row r="55" spans="1:15" ht="12.75">
      <c r="A55" s="70"/>
      <c r="B55" s="52"/>
      <c r="C55" s="52"/>
      <c r="D55" s="106"/>
      <c r="E55" s="88"/>
      <c r="F55" s="50"/>
      <c r="G55" s="58"/>
      <c r="H55" s="8"/>
      <c r="I55" s="8"/>
      <c r="J55" s="8"/>
      <c r="K55" s="8"/>
      <c r="L55" s="8"/>
      <c r="M55" s="8"/>
      <c r="N55" s="8"/>
      <c r="O55" s="8"/>
    </row>
    <row r="56" spans="1:15" ht="51">
      <c r="A56" s="70"/>
      <c r="B56" s="52"/>
      <c r="C56" s="52"/>
      <c r="D56" s="106" t="s">
        <v>171</v>
      </c>
      <c r="E56" s="88">
        <f>Wydatki!E248</f>
        <v>972040</v>
      </c>
      <c r="F56" s="39"/>
      <c r="G56" s="58"/>
      <c r="H56" s="8"/>
      <c r="I56" s="8"/>
      <c r="J56" s="8"/>
      <c r="K56" s="8"/>
      <c r="L56" s="8"/>
      <c r="M56" s="8"/>
      <c r="N56" s="8"/>
      <c r="O56" s="8"/>
    </row>
    <row r="57" spans="1:15" ht="12.75">
      <c r="A57" s="70"/>
      <c r="B57" s="52"/>
      <c r="C57" s="52"/>
      <c r="D57" s="106" t="s">
        <v>109</v>
      </c>
      <c r="E57" s="88">
        <v>643805</v>
      </c>
      <c r="F57" s="39"/>
      <c r="G57" s="58"/>
      <c r="H57" s="8"/>
      <c r="I57" s="8"/>
      <c r="J57" s="8"/>
      <c r="K57" s="8"/>
      <c r="L57" s="8"/>
      <c r="M57" s="8"/>
      <c r="N57" s="8"/>
      <c r="O57" s="8"/>
    </row>
    <row r="58" spans="1:15" ht="12.75">
      <c r="A58" s="70"/>
      <c r="B58" s="52"/>
      <c r="C58" s="52"/>
      <c r="D58" s="106" t="s">
        <v>216</v>
      </c>
      <c r="E58" s="88">
        <f>325235+3000</f>
        <v>328235</v>
      </c>
      <c r="F58" s="39"/>
      <c r="G58" s="58"/>
      <c r="H58" s="8"/>
      <c r="I58" s="8"/>
      <c r="J58" s="8"/>
      <c r="K58" s="8"/>
      <c r="L58" s="8"/>
      <c r="M58" s="8"/>
      <c r="N58" s="8"/>
      <c r="O58" s="8"/>
    </row>
    <row r="59" spans="1:15" ht="25.5">
      <c r="A59" s="70"/>
      <c r="B59" s="52"/>
      <c r="C59" s="52"/>
      <c r="D59" s="117" t="s">
        <v>394</v>
      </c>
      <c r="E59" s="88">
        <f>Wydatki!E239</f>
        <v>480000</v>
      </c>
      <c r="F59" s="39"/>
      <c r="G59" s="58"/>
      <c r="H59" s="8"/>
      <c r="I59" s="8"/>
      <c r="J59" s="8"/>
      <c r="K59" s="8"/>
      <c r="L59" s="8"/>
      <c r="M59" s="8"/>
      <c r="N59" s="8"/>
      <c r="O59" s="8"/>
    </row>
    <row r="60" spans="1:15" ht="12.75">
      <c r="A60" s="70"/>
      <c r="B60" s="52"/>
      <c r="C60" s="52"/>
      <c r="D60" s="106"/>
      <c r="E60" s="88"/>
      <c r="F60" s="39"/>
      <c r="G60" s="58"/>
      <c r="H60" s="8"/>
      <c r="I60" s="8"/>
      <c r="J60" s="8"/>
      <c r="K60" s="8"/>
      <c r="L60" s="8"/>
      <c r="M60" s="8"/>
      <c r="N60" s="8"/>
      <c r="O60" s="8"/>
    </row>
    <row r="61" spans="1:15" ht="12.75">
      <c r="A61" s="70" t="s">
        <v>15</v>
      </c>
      <c r="B61" s="52">
        <v>852</v>
      </c>
      <c r="C61" s="52"/>
      <c r="D61" s="148" t="s">
        <v>107</v>
      </c>
      <c r="E61" s="85">
        <f>SUM(E63)</f>
        <v>6250</v>
      </c>
      <c r="F61" s="39"/>
      <c r="G61" s="58"/>
      <c r="H61" s="8"/>
      <c r="I61" s="8"/>
      <c r="J61" s="8"/>
      <c r="K61" s="8"/>
      <c r="L61" s="8"/>
      <c r="M61" s="8"/>
      <c r="N61" s="8"/>
      <c r="O61" s="8"/>
    </row>
    <row r="62" spans="1:15" ht="12.75">
      <c r="A62" s="70"/>
      <c r="B62" s="52"/>
      <c r="C62" s="52"/>
      <c r="D62" s="106"/>
      <c r="E62" s="88"/>
      <c r="F62" s="59"/>
      <c r="G62" s="60"/>
      <c r="H62" s="8"/>
      <c r="I62" s="8"/>
      <c r="J62" s="8"/>
      <c r="K62" s="8"/>
      <c r="L62" s="8"/>
      <c r="M62" s="8"/>
      <c r="N62" s="8"/>
      <c r="O62" s="8"/>
    </row>
    <row r="63" spans="1:15" ht="12.75">
      <c r="A63" s="152"/>
      <c r="B63" s="153"/>
      <c r="C63" s="154">
        <v>85219</v>
      </c>
      <c r="D63" s="156" t="s">
        <v>71</v>
      </c>
      <c r="E63" s="158">
        <f>SUM(E64)</f>
        <v>6250</v>
      </c>
      <c r="F63" s="59"/>
      <c r="G63" s="60"/>
      <c r="H63" s="8"/>
      <c r="I63" s="8"/>
      <c r="J63" s="8"/>
      <c r="K63" s="8"/>
      <c r="L63" s="8"/>
      <c r="M63" s="8"/>
      <c r="N63" s="8"/>
      <c r="O63" s="8"/>
    </row>
    <row r="64" spans="1:15" ht="25.5">
      <c r="A64" s="70"/>
      <c r="B64" s="52"/>
      <c r="C64" s="52"/>
      <c r="D64" s="106" t="s">
        <v>258</v>
      </c>
      <c r="E64" s="159">
        <f>Wydatki!E322</f>
        <v>6250</v>
      </c>
      <c r="F64" s="59"/>
      <c r="G64" s="60"/>
      <c r="H64" s="8"/>
      <c r="I64" s="8"/>
      <c r="J64" s="8"/>
      <c r="K64" s="8"/>
      <c r="L64" s="8"/>
      <c r="M64" s="8"/>
      <c r="N64" s="8"/>
      <c r="O64" s="8"/>
    </row>
    <row r="65" spans="1:15" ht="12.75">
      <c r="A65" s="104"/>
      <c r="B65" s="104"/>
      <c r="C65" s="104"/>
      <c r="D65" s="128"/>
      <c r="E65" s="101"/>
      <c r="F65" s="59"/>
      <c r="G65" s="60"/>
      <c r="H65" s="8"/>
      <c r="I65" s="8"/>
      <c r="J65" s="8"/>
      <c r="K65" s="8"/>
      <c r="L65" s="8"/>
      <c r="M65" s="8"/>
      <c r="N65" s="8"/>
      <c r="O65" s="8"/>
    </row>
    <row r="66" spans="1:15" ht="12.75">
      <c r="A66" s="70" t="s">
        <v>16</v>
      </c>
      <c r="B66" s="52">
        <v>900</v>
      </c>
      <c r="C66" s="52"/>
      <c r="D66" s="148" t="s">
        <v>41</v>
      </c>
      <c r="E66" s="85">
        <f>E68+E73</f>
        <v>216361</v>
      </c>
      <c r="F66" s="59"/>
      <c r="G66" s="60"/>
      <c r="H66" s="8"/>
      <c r="I66" s="8"/>
      <c r="J66" s="8"/>
      <c r="K66" s="8"/>
      <c r="L66" s="8"/>
      <c r="M66" s="8"/>
      <c r="N66" s="8"/>
      <c r="O66" s="8"/>
    </row>
    <row r="67" spans="1:15" ht="12.75">
      <c r="A67" s="104"/>
      <c r="B67" s="47"/>
      <c r="C67" s="47"/>
      <c r="D67" s="106"/>
      <c r="E67" s="88"/>
      <c r="F67" s="59"/>
      <c r="G67" s="60"/>
      <c r="H67" s="8"/>
      <c r="I67" s="8"/>
      <c r="J67" s="8"/>
      <c r="K67" s="8"/>
      <c r="L67" s="8"/>
      <c r="M67" s="8"/>
      <c r="N67" s="8"/>
      <c r="O67" s="8"/>
    </row>
    <row r="68" spans="1:15" ht="12.75">
      <c r="A68" s="155"/>
      <c r="B68" s="155"/>
      <c r="C68" s="154">
        <v>90015</v>
      </c>
      <c r="D68" s="156" t="s">
        <v>75</v>
      </c>
      <c r="E68" s="158">
        <f>SUM(E70:E71)</f>
        <v>75000</v>
      </c>
      <c r="F68" s="59"/>
      <c r="G68" s="60"/>
      <c r="H68" s="8"/>
      <c r="I68" s="8"/>
      <c r="J68" s="8"/>
      <c r="K68" s="8"/>
      <c r="L68" s="8"/>
      <c r="M68" s="8"/>
      <c r="N68" s="8"/>
      <c r="O68" s="8"/>
    </row>
    <row r="69" spans="1:15" ht="12.75">
      <c r="A69" s="104"/>
      <c r="B69" s="104"/>
      <c r="C69" s="104"/>
      <c r="D69" s="128"/>
      <c r="E69" s="101"/>
      <c r="F69" s="59"/>
      <c r="G69" s="60"/>
      <c r="H69" s="8"/>
      <c r="I69" s="8"/>
      <c r="J69" s="8"/>
      <c r="K69" s="8"/>
      <c r="L69" s="8"/>
      <c r="M69" s="8"/>
      <c r="N69" s="8"/>
      <c r="O69" s="8"/>
    </row>
    <row r="70" spans="1:15" ht="38.25">
      <c r="A70" s="104"/>
      <c r="B70" s="104"/>
      <c r="C70" s="104"/>
      <c r="D70" s="128" t="s">
        <v>212</v>
      </c>
      <c r="E70" s="101">
        <f>Wydatki!E376</f>
        <v>60000</v>
      </c>
      <c r="F70" s="59"/>
      <c r="G70" s="60"/>
      <c r="H70" s="8"/>
      <c r="I70" s="8"/>
      <c r="J70" s="8"/>
      <c r="K70" s="8"/>
      <c r="L70" s="8"/>
      <c r="M70" s="8"/>
      <c r="N70" s="8"/>
      <c r="O70" s="8"/>
    </row>
    <row r="71" spans="1:15" ht="12.75">
      <c r="A71" s="104"/>
      <c r="B71" s="104"/>
      <c r="C71" s="104"/>
      <c r="D71" s="128" t="s">
        <v>173</v>
      </c>
      <c r="E71" s="101">
        <f>Wydatki!E377</f>
        <v>15000</v>
      </c>
      <c r="F71" s="41"/>
      <c r="G71" s="41"/>
      <c r="H71" s="8"/>
      <c r="I71" s="8"/>
      <c r="J71" s="8"/>
      <c r="K71" s="8"/>
      <c r="L71" s="8"/>
      <c r="M71" s="8"/>
      <c r="N71" s="8"/>
      <c r="O71" s="8"/>
    </row>
    <row r="72" spans="1:15" ht="12.75">
      <c r="A72" s="104"/>
      <c r="B72" s="104"/>
      <c r="C72" s="104"/>
      <c r="D72" s="128"/>
      <c r="E72" s="101"/>
      <c r="F72" s="41"/>
      <c r="G72" s="41"/>
      <c r="H72" s="8"/>
      <c r="I72" s="8"/>
      <c r="J72" s="8"/>
      <c r="K72" s="8"/>
      <c r="L72" s="8"/>
      <c r="M72" s="8"/>
      <c r="N72" s="8"/>
      <c r="O72" s="8"/>
    </row>
    <row r="73" spans="1:15" ht="12.75">
      <c r="A73" s="104"/>
      <c r="B73" s="104"/>
      <c r="C73" s="104">
        <v>90095</v>
      </c>
      <c r="D73" s="128" t="s">
        <v>51</v>
      </c>
      <c r="E73" s="101">
        <f>SUM(E74:E76)</f>
        <v>141361</v>
      </c>
      <c r="F73" s="41"/>
      <c r="G73" s="41"/>
      <c r="H73" s="8"/>
      <c r="I73" s="8"/>
      <c r="J73" s="8"/>
      <c r="K73" s="8"/>
      <c r="L73" s="8"/>
      <c r="M73" s="8"/>
      <c r="N73" s="8"/>
      <c r="O73" s="8"/>
    </row>
    <row r="74" spans="1:15" ht="25.5">
      <c r="A74" s="104"/>
      <c r="B74" s="104"/>
      <c r="C74" s="104"/>
      <c r="D74" s="114" t="s">
        <v>302</v>
      </c>
      <c r="E74" s="101">
        <f>140000*75%</f>
        <v>105000</v>
      </c>
      <c r="F74" s="41"/>
      <c r="G74" s="41"/>
      <c r="H74" s="8"/>
      <c r="I74" s="8"/>
      <c r="J74" s="8"/>
      <c r="K74" s="8"/>
      <c r="L74" s="8"/>
      <c r="M74" s="8"/>
      <c r="N74" s="8"/>
      <c r="O74" s="8"/>
    </row>
    <row r="75" spans="1:15" ht="12.75">
      <c r="A75" s="104"/>
      <c r="B75" s="104"/>
      <c r="C75" s="104"/>
      <c r="D75" s="114" t="s">
        <v>342</v>
      </c>
      <c r="E75" s="101">
        <f>Wydatki!E388</f>
        <v>6361</v>
      </c>
      <c r="F75" s="41"/>
      <c r="G75" s="41"/>
      <c r="H75" s="8"/>
      <c r="I75" s="8"/>
      <c r="J75" s="8"/>
      <c r="K75" s="8"/>
      <c r="L75" s="8"/>
      <c r="M75" s="8"/>
      <c r="N75" s="8"/>
      <c r="O75" s="8"/>
    </row>
    <row r="76" spans="1:15" ht="12.75">
      <c r="A76" s="104"/>
      <c r="B76" s="104"/>
      <c r="C76" s="104"/>
      <c r="D76" s="114" t="s">
        <v>371</v>
      </c>
      <c r="E76" s="101">
        <f>Wydatki!E389</f>
        <v>30000</v>
      </c>
      <c r="F76" s="41"/>
      <c r="G76" s="41"/>
      <c r="H76" s="8"/>
      <c r="I76" s="8"/>
      <c r="J76" s="8"/>
      <c r="K76" s="8"/>
      <c r="L76" s="8"/>
      <c r="M76" s="8"/>
      <c r="N76" s="8"/>
      <c r="O76" s="8"/>
    </row>
    <row r="77" spans="1:15" ht="12.75">
      <c r="A77" s="104"/>
      <c r="B77" s="104"/>
      <c r="C77" s="104"/>
      <c r="D77" s="114"/>
      <c r="E77" s="101"/>
      <c r="F77" s="41"/>
      <c r="G77" s="41"/>
      <c r="H77" s="8"/>
      <c r="I77" s="8"/>
      <c r="J77" s="8"/>
      <c r="K77" s="8"/>
      <c r="L77" s="8"/>
      <c r="M77" s="8"/>
      <c r="N77" s="8"/>
      <c r="O77" s="8"/>
    </row>
    <row r="78" spans="1:15" s="174" customFormat="1" ht="12.75">
      <c r="A78" s="70" t="s">
        <v>26</v>
      </c>
      <c r="B78" s="111">
        <v>926</v>
      </c>
      <c r="C78" s="111"/>
      <c r="D78" s="116" t="s">
        <v>81</v>
      </c>
      <c r="E78" s="85">
        <f>E80</f>
        <v>7000</v>
      </c>
      <c r="F78" s="51"/>
      <c r="G78" s="51"/>
      <c r="H78" s="186"/>
      <c r="I78" s="186"/>
      <c r="J78" s="186"/>
      <c r="K78" s="186"/>
      <c r="L78" s="186"/>
      <c r="M78" s="186"/>
      <c r="N78" s="186"/>
      <c r="O78" s="186"/>
    </row>
    <row r="79" spans="1:15" ht="12.75">
      <c r="A79" s="104"/>
      <c r="B79" s="104"/>
      <c r="C79" s="104"/>
      <c r="D79" s="114"/>
      <c r="E79" s="101"/>
      <c r="F79" s="41"/>
      <c r="G79" s="41"/>
      <c r="H79" s="8"/>
      <c r="I79" s="8"/>
      <c r="J79" s="8"/>
      <c r="K79" s="8"/>
      <c r="L79" s="8"/>
      <c r="M79" s="8"/>
      <c r="N79" s="8"/>
      <c r="O79" s="8"/>
    </row>
    <row r="80" spans="1:15" s="172" customFormat="1" ht="12.75">
      <c r="A80" s="155"/>
      <c r="B80" s="155"/>
      <c r="C80" s="109" t="s">
        <v>331</v>
      </c>
      <c r="D80" s="113" t="s">
        <v>332</v>
      </c>
      <c r="E80" s="158">
        <f>E81</f>
        <v>7000</v>
      </c>
      <c r="F80" s="171"/>
      <c r="G80" s="171"/>
      <c r="H80" s="196"/>
      <c r="I80" s="196"/>
      <c r="J80" s="196"/>
      <c r="K80" s="196"/>
      <c r="L80" s="196"/>
      <c r="M80" s="196"/>
      <c r="N80" s="196"/>
      <c r="O80" s="196"/>
    </row>
    <row r="81" spans="1:15" ht="25.5">
      <c r="A81" s="104"/>
      <c r="B81" s="104"/>
      <c r="C81" s="104"/>
      <c r="D81" s="114" t="s">
        <v>420</v>
      </c>
      <c r="E81" s="101">
        <f>Wydatki!E417</f>
        <v>7000</v>
      </c>
      <c r="F81" s="41"/>
      <c r="G81" s="41"/>
      <c r="H81" s="8"/>
      <c r="I81" s="8"/>
      <c r="J81" s="8"/>
      <c r="K81" s="8"/>
      <c r="L81" s="8"/>
      <c r="M81" s="8"/>
      <c r="N81" s="8"/>
      <c r="O81" s="8"/>
    </row>
    <row r="82" spans="1:15" ht="12.75">
      <c r="A82" s="104"/>
      <c r="B82" s="104"/>
      <c r="C82" s="104"/>
      <c r="D82" s="114"/>
      <c r="E82" s="101"/>
      <c r="F82" s="41"/>
      <c r="G82" s="41"/>
      <c r="H82" s="8"/>
      <c r="I82" s="8"/>
      <c r="J82" s="8"/>
      <c r="K82" s="8"/>
      <c r="L82" s="8"/>
      <c r="M82" s="8"/>
      <c r="N82" s="8"/>
      <c r="O82" s="8"/>
    </row>
    <row r="83" spans="1:15" ht="12.75">
      <c r="A83" s="104"/>
      <c r="B83" s="104"/>
      <c r="C83" s="104"/>
      <c r="D83" s="114"/>
      <c r="E83" s="101"/>
      <c r="F83" s="41"/>
      <c r="G83" s="41"/>
      <c r="H83" s="8"/>
      <c r="I83" s="8"/>
      <c r="J83" s="8"/>
      <c r="K83" s="8"/>
      <c r="L83" s="8"/>
      <c r="M83" s="8"/>
      <c r="N83" s="8"/>
      <c r="O83" s="8"/>
    </row>
    <row r="84" spans="1:15" ht="12.75">
      <c r="A84" s="104"/>
      <c r="B84" s="104"/>
      <c r="C84" s="104"/>
      <c r="D84" s="114"/>
      <c r="E84" s="101"/>
      <c r="F84" s="41"/>
      <c r="G84" s="41"/>
      <c r="H84" s="8"/>
      <c r="I84" s="8"/>
      <c r="J84" s="8"/>
      <c r="K84" s="8"/>
      <c r="L84" s="8"/>
      <c r="M84" s="8"/>
      <c r="N84" s="8"/>
      <c r="O84" s="8"/>
    </row>
    <row r="85" spans="1:15" ht="12.75">
      <c r="A85" s="104"/>
      <c r="B85" s="47"/>
      <c r="C85" s="47"/>
      <c r="D85" s="148" t="s">
        <v>100</v>
      </c>
      <c r="E85" s="85">
        <f>SUM(E10,E32,E38,E44,E52,E61,E66,E20,E78)</f>
        <v>2749371</v>
      </c>
      <c r="F85" s="59"/>
      <c r="G85" s="60"/>
      <c r="H85" s="8"/>
      <c r="I85" s="8"/>
      <c r="J85" s="8"/>
      <c r="K85" s="8"/>
      <c r="L85" s="8"/>
      <c r="M85" s="8"/>
      <c r="N85" s="8"/>
      <c r="O85" s="8"/>
    </row>
    <row r="86" spans="1:15" ht="12.75">
      <c r="A86" s="104"/>
      <c r="B86" s="47"/>
      <c r="C86" s="47"/>
      <c r="D86" s="128"/>
      <c r="E86" s="88"/>
      <c r="F86" s="59"/>
      <c r="G86" s="60"/>
      <c r="H86" s="8"/>
      <c r="I86" s="8"/>
      <c r="J86" s="8"/>
      <c r="K86" s="8"/>
      <c r="L86" s="8"/>
      <c r="M86" s="8"/>
      <c r="N86" s="8"/>
      <c r="O86" s="8"/>
    </row>
    <row r="87" spans="1:10" ht="12.75">
      <c r="A87" s="59"/>
      <c r="B87" s="60"/>
      <c r="C87" s="8"/>
      <c r="D87" s="8"/>
      <c r="E87" s="8"/>
      <c r="F87" s="8"/>
      <c r="G87" s="8"/>
      <c r="H87" s="8"/>
      <c r="I87" s="8"/>
      <c r="J87" s="8"/>
    </row>
    <row r="88" spans="1:10" ht="12.75">
      <c r="A88" s="59"/>
      <c r="B88" s="60"/>
      <c r="C88" s="8"/>
      <c r="D88" s="8"/>
      <c r="E88" s="8"/>
      <c r="F88" s="8"/>
      <c r="G88" s="8"/>
      <c r="H88" s="8"/>
      <c r="I88" s="8"/>
      <c r="J88" s="8"/>
    </row>
    <row r="89" spans="6:15" ht="12.75">
      <c r="F89" s="59"/>
      <c r="G89" s="60"/>
      <c r="H89" s="15"/>
      <c r="I89" s="8"/>
      <c r="J89" s="8"/>
      <c r="K89" s="8"/>
      <c r="L89" s="8"/>
      <c r="M89" s="8"/>
      <c r="N89" s="8"/>
      <c r="O89" s="8"/>
    </row>
    <row r="90" spans="6:15" ht="12.75">
      <c r="F90" s="59"/>
      <c r="G90" s="60"/>
      <c r="H90" s="15"/>
      <c r="I90" s="8"/>
      <c r="J90" s="8"/>
      <c r="K90" s="8"/>
      <c r="L90" s="8"/>
      <c r="M90" s="8"/>
      <c r="N90" s="8"/>
      <c r="O90" s="8"/>
    </row>
    <row r="91" spans="6:15" ht="25.5" customHeight="1">
      <c r="F91" s="59"/>
      <c r="G91" s="60"/>
      <c r="H91" s="8"/>
      <c r="I91" s="8"/>
      <c r="J91" s="8"/>
      <c r="K91" s="8"/>
      <c r="L91" s="8"/>
      <c r="M91" s="8"/>
      <c r="N91" s="8"/>
      <c r="O91" s="8"/>
    </row>
    <row r="92" spans="6:15" ht="12.75">
      <c r="F92" s="59"/>
      <c r="G92" s="60"/>
      <c r="H92" s="8"/>
      <c r="I92" s="8"/>
      <c r="J92" s="8"/>
      <c r="K92" s="8"/>
      <c r="L92" s="8"/>
      <c r="M92" s="8"/>
      <c r="N92" s="8"/>
      <c r="O92" s="8"/>
    </row>
    <row r="93" spans="6:15" ht="12.75">
      <c r="F93" s="59"/>
      <c r="G93" s="60"/>
      <c r="H93" s="8"/>
      <c r="I93" s="8"/>
      <c r="J93" s="8"/>
      <c r="K93" s="8"/>
      <c r="L93" s="8"/>
      <c r="M93" s="8"/>
      <c r="N93" s="8"/>
      <c r="O93" s="8"/>
    </row>
    <row r="94" spans="6:15" ht="12.75">
      <c r="F94" s="59"/>
      <c r="G94" s="60"/>
      <c r="H94" s="8"/>
      <c r="I94" s="8"/>
      <c r="J94" s="8"/>
      <c r="K94" s="8"/>
      <c r="L94" s="8"/>
      <c r="M94" s="8"/>
      <c r="N94" s="8"/>
      <c r="O94" s="8"/>
    </row>
    <row r="95" spans="6:15" ht="12.75">
      <c r="F95" s="59"/>
      <c r="G95" s="60"/>
      <c r="H95" s="15"/>
      <c r="I95" s="15"/>
      <c r="J95" s="8"/>
      <c r="K95" s="8"/>
      <c r="L95" s="8"/>
      <c r="M95" s="8"/>
      <c r="N95" s="8"/>
      <c r="O95" s="8"/>
    </row>
    <row r="96" spans="6:15" ht="12.75">
      <c r="F96" s="59"/>
      <c r="G96" s="60"/>
      <c r="H96" s="8"/>
      <c r="I96" s="8"/>
      <c r="J96" s="8"/>
      <c r="K96" s="8"/>
      <c r="L96" s="8"/>
      <c r="M96" s="8"/>
      <c r="N96" s="8"/>
      <c r="O96" s="8"/>
    </row>
    <row r="97" spans="6:15" ht="12.75">
      <c r="F97" s="59"/>
      <c r="G97" s="60"/>
      <c r="H97" s="8"/>
      <c r="I97" s="8"/>
      <c r="J97" s="8"/>
      <c r="K97" s="8"/>
      <c r="L97" s="8"/>
      <c r="M97" s="8"/>
      <c r="N97" s="8"/>
      <c r="O97" s="8"/>
    </row>
    <row r="98" spans="6:15" ht="12.75">
      <c r="F98" s="59"/>
      <c r="G98" s="60"/>
      <c r="H98" s="19"/>
      <c r="I98" s="8"/>
      <c r="J98" s="8"/>
      <c r="K98" s="8"/>
      <c r="L98" s="8"/>
      <c r="M98" s="8"/>
      <c r="N98" s="8"/>
      <c r="O98" s="8"/>
    </row>
    <row r="99" spans="6:15" ht="12.75">
      <c r="F99" s="59"/>
      <c r="G99" s="60"/>
      <c r="H99" s="19"/>
      <c r="I99" s="8"/>
      <c r="J99" s="8"/>
      <c r="K99" s="8"/>
      <c r="L99" s="8"/>
      <c r="M99" s="8"/>
      <c r="N99" s="8"/>
      <c r="O99" s="8"/>
    </row>
    <row r="100" spans="6:15" ht="12.75">
      <c r="F100" s="59"/>
      <c r="G100" s="60"/>
      <c r="H100" s="19"/>
      <c r="I100" s="8"/>
      <c r="J100" s="8"/>
      <c r="K100" s="8"/>
      <c r="L100" s="8"/>
      <c r="M100" s="8"/>
      <c r="N100" s="8"/>
      <c r="O100" s="8"/>
    </row>
    <row r="101" spans="6:15" ht="12.75">
      <c r="F101" s="59"/>
      <c r="G101" s="60"/>
      <c r="H101" s="19"/>
      <c r="I101" s="8"/>
      <c r="J101" s="8"/>
      <c r="K101" s="8"/>
      <c r="L101" s="8"/>
      <c r="M101" s="8"/>
      <c r="N101" s="8"/>
      <c r="O101" s="8"/>
    </row>
    <row r="102" spans="6:15" ht="12.75">
      <c r="F102" s="59"/>
      <c r="G102" s="60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59"/>
      <c r="G103" s="60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59"/>
      <c r="G104" s="60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59"/>
      <c r="G105" s="60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59"/>
      <c r="G106" s="60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59"/>
      <c r="G107" s="60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59"/>
      <c r="G108" s="60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59"/>
      <c r="G109" s="60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59"/>
      <c r="G110" s="103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59"/>
      <c r="G111" s="103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59"/>
      <c r="G112" s="103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59"/>
      <c r="G113" s="103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59"/>
      <c r="G114" s="103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59"/>
      <c r="G115" s="103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59"/>
      <c r="G116" s="103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59"/>
      <c r="G117" s="103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41"/>
      <c r="G118" s="41"/>
      <c r="J118" s="8"/>
      <c r="K118" s="8"/>
      <c r="L118" s="8"/>
      <c r="M118" s="8"/>
      <c r="N118" s="8"/>
      <c r="O118" s="8"/>
    </row>
    <row r="119" spans="6:15" ht="12.75">
      <c r="F119" s="59"/>
      <c r="G119" s="60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41"/>
      <c r="G120" s="41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41"/>
      <c r="G121" s="41"/>
      <c r="H121" s="15"/>
      <c r="I121" s="8"/>
      <c r="J121" s="8"/>
      <c r="K121" s="8"/>
      <c r="L121" s="8"/>
      <c r="M121" s="8"/>
      <c r="N121" s="8"/>
      <c r="O121" s="8"/>
    </row>
    <row r="122" spans="6:15" ht="12.75">
      <c r="F122" s="41"/>
      <c r="G122" s="41"/>
      <c r="H122" s="15"/>
      <c r="I122" s="8"/>
      <c r="J122" s="8"/>
      <c r="K122" s="8"/>
      <c r="L122" s="8"/>
      <c r="M122" s="8"/>
      <c r="N122" s="8"/>
      <c r="O122" s="8"/>
    </row>
    <row r="123" spans="6:15" ht="12.75">
      <c r="F123" s="41"/>
      <c r="G123" s="41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41"/>
      <c r="G124" s="41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41"/>
      <c r="G125" s="41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41"/>
      <c r="G126" s="41"/>
      <c r="H126" s="8"/>
      <c r="I126" s="8"/>
      <c r="J126" s="8"/>
      <c r="K126" s="8"/>
      <c r="L126" s="8"/>
      <c r="M126" s="8"/>
      <c r="N126" s="8"/>
      <c r="O126" s="8"/>
    </row>
    <row r="127" spans="6:7" ht="12.75">
      <c r="F127" s="41"/>
      <c r="G127" s="41"/>
    </row>
    <row r="128" spans="6:7" ht="12.75">
      <c r="F128" s="41"/>
      <c r="G128" s="41"/>
    </row>
    <row r="129" spans="6:7" ht="12.75">
      <c r="F129" s="41"/>
      <c r="G129" s="41"/>
    </row>
    <row r="130" spans="6:7" ht="12.75">
      <c r="F130" s="41"/>
      <c r="G130" s="41"/>
    </row>
    <row r="131" spans="6:7" ht="12.75">
      <c r="F131" s="41"/>
      <c r="G131" s="41"/>
    </row>
    <row r="132" spans="6:7" ht="12.75">
      <c r="F132" s="41"/>
      <c r="G132" s="41"/>
    </row>
    <row r="133" spans="6:7" ht="12.75">
      <c r="F133" s="41"/>
      <c r="G133" s="41"/>
    </row>
  </sheetData>
  <mergeCells count="3">
    <mergeCell ref="A5:G5"/>
    <mergeCell ref="D6:F6"/>
    <mergeCell ref="B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2005-12-07T11:04:09Z</cp:lastPrinted>
  <dcterms:created xsi:type="dcterms:W3CDTF">2002-10-29T13:03:50Z</dcterms:created>
  <dcterms:modified xsi:type="dcterms:W3CDTF">2005-12-30T08:45:51Z</dcterms:modified>
  <cp:category/>
  <cp:version/>
  <cp:contentType/>
  <cp:contentStatus/>
</cp:coreProperties>
</file>