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90" windowWidth="11340" windowHeight="7050" tabRatio="832" activeTab="3"/>
  </bookViews>
  <sheets>
    <sheet name="Dochody" sheetId="1" r:id="rId1"/>
    <sheet name="zał. nr 1" sheetId="2" r:id="rId2"/>
    <sheet name="zał. nr 11" sheetId="3" r:id="rId3"/>
    <sheet name="zał. nr 12" sheetId="4" r:id="rId4"/>
    <sheet name="Wydatki" sheetId="5" r:id="rId5"/>
    <sheet name="zał. nr 4" sheetId="6" r:id="rId6"/>
    <sheet name="Arkusz1" sheetId="7" state="hidden" r:id="rId7"/>
    <sheet name="zał. nr 6" sheetId="8" r:id="rId8"/>
    <sheet name="zał. nr 9" sheetId="9" r:id="rId9"/>
    <sheet name="zał. nr 2" sheetId="10" r:id="rId10"/>
    <sheet name="GFOSiGW" sheetId="11" state="hidden" r:id="rId11"/>
    <sheet name="zał. nr 5" sheetId="12" r:id="rId12"/>
  </sheets>
  <definedNames>
    <definedName name="_xlnm.Print_Area" localSheetId="0">'Dochody'!$A$1:$K$118</definedName>
  </definedNames>
  <calcPr fullCalcOnLoad="1"/>
</workbook>
</file>

<file path=xl/comments1.xml><?xml version="1.0" encoding="utf-8"?>
<comments xmlns="http://schemas.openxmlformats.org/spreadsheetml/2006/main">
  <authors>
    <author>Wojtyło</author>
  </authors>
  <commentList>
    <comment ref="D81" authorId="0">
      <text>
        <r>
          <rPr>
            <b/>
            <sz val="8"/>
            <rFont val="Tahoma"/>
            <family val="0"/>
          </rPr>
          <t>Wojtyło:</t>
        </r>
        <r>
          <rPr>
            <sz val="8"/>
            <rFont val="Tahoma"/>
            <family val="0"/>
          </rPr>
          <t xml:space="preserve">
sprawdż nazwę</t>
        </r>
      </text>
    </comment>
    <comment ref="D85" authorId="0">
      <text>
        <r>
          <rPr>
            <b/>
            <sz val="8"/>
            <rFont val="Tahoma"/>
            <family val="0"/>
          </rPr>
          <t>Wojtyło:</t>
        </r>
        <r>
          <rPr>
            <sz val="8"/>
            <rFont val="Tahoma"/>
            <family val="0"/>
          </rPr>
          <t xml:space="preserve">
sprawdż kwoty dotacji</t>
        </r>
      </text>
    </comment>
    <comment ref="D23" authorId="0">
      <text>
        <r>
          <rPr>
            <b/>
            <sz val="8"/>
            <rFont val="Tahoma"/>
            <family val="0"/>
          </rPr>
          <t>Wojtyło:</t>
        </r>
        <r>
          <rPr>
            <sz val="8"/>
            <rFont val="Tahoma"/>
            <family val="0"/>
          </rPr>
          <t xml:space="preserve">
zwiększenie o vat</t>
        </r>
      </text>
    </comment>
    <comment ref="D31" authorId="0">
      <text>
        <r>
          <rPr>
            <b/>
            <sz val="8"/>
            <rFont val="Tahoma"/>
            <family val="0"/>
          </rPr>
          <t>Wojtyło:</t>
        </r>
        <r>
          <rPr>
            <sz val="8"/>
            <rFont val="Tahoma"/>
            <family val="0"/>
          </rPr>
          <t xml:space="preserve">
zmniejszenie dotacji</t>
        </r>
      </text>
    </comment>
  </commentList>
</comments>
</file>

<file path=xl/sharedStrings.xml><?xml version="1.0" encoding="utf-8"?>
<sst xmlns="http://schemas.openxmlformats.org/spreadsheetml/2006/main" count="924" uniqueCount="571">
  <si>
    <t>Lp.</t>
  </si>
  <si>
    <t>Dział</t>
  </si>
  <si>
    <t>Nazwa działu</t>
  </si>
  <si>
    <t>1.</t>
  </si>
  <si>
    <t xml:space="preserve">* wpłaty ludności na budowę wodociągu </t>
  </si>
  <si>
    <t xml:space="preserve">  Jankowice i Rudy</t>
  </si>
  <si>
    <t>2.</t>
  </si>
  <si>
    <t>Leśnictwo</t>
  </si>
  <si>
    <t>3.</t>
  </si>
  <si>
    <t>Gospodarka mieszkaniowa</t>
  </si>
  <si>
    <t>* wpływy z opłat za zarząd, użytkowanie</t>
  </si>
  <si>
    <t>* wpływy ze sprzedaży wyrobów i składników</t>
  </si>
  <si>
    <t xml:space="preserve">  majątkowych</t>
  </si>
  <si>
    <t>* pozostałe odsetki</t>
  </si>
  <si>
    <t>* wpływy z różnych dochodów</t>
  </si>
  <si>
    <t>4.</t>
  </si>
  <si>
    <t>Działalność usługowa</t>
  </si>
  <si>
    <t>5.</t>
  </si>
  <si>
    <t>Administracja publiczna</t>
  </si>
  <si>
    <t>* dotacja celowa na zadania zlecone -</t>
  </si>
  <si>
    <t xml:space="preserve">  utrzymanie USC, Meldunki i Dowody Osob.</t>
  </si>
  <si>
    <t>6.</t>
  </si>
  <si>
    <t xml:space="preserve">Urzędy naczelnych organów władzy </t>
  </si>
  <si>
    <t>państwowej, kontroli i ochrony prawa oraz</t>
  </si>
  <si>
    <t>sądownictwa</t>
  </si>
  <si>
    <t xml:space="preserve">  prowadzenie rejestru wyborców</t>
  </si>
  <si>
    <t>7.</t>
  </si>
  <si>
    <t>Bezpieczeństwo publiczne i ochrona</t>
  </si>
  <si>
    <t>przeciwpożarowa</t>
  </si>
  <si>
    <t>8.</t>
  </si>
  <si>
    <t>Dochody od osób prawnych, od osób</t>
  </si>
  <si>
    <t xml:space="preserve">fizycznych i od innych jednostek nie </t>
  </si>
  <si>
    <t>posiadających osobowości prawnej</t>
  </si>
  <si>
    <t>* podatek od czynności cywilnoprawnych</t>
  </si>
  <si>
    <t>* podatek od spadków i darowizn</t>
  </si>
  <si>
    <t>* podatek od posiadania psów</t>
  </si>
  <si>
    <t>* wpływy z opłaty targowej</t>
  </si>
  <si>
    <t>* wpływy z opłaty skarbowej</t>
  </si>
  <si>
    <t>* podatek od nieruchomości</t>
  </si>
  <si>
    <t>* podatek rolny</t>
  </si>
  <si>
    <t>* podatek leśny</t>
  </si>
  <si>
    <t>* podatek od środków transportowych</t>
  </si>
  <si>
    <t xml:space="preserve">  i opłat</t>
  </si>
  <si>
    <t>* podatek dochodowy od osób fiz. - udziały</t>
  </si>
  <si>
    <t>* podatek dochodowy od osób prawn.-udziały</t>
  </si>
  <si>
    <t>9.</t>
  </si>
  <si>
    <t>Różne rozliczenia</t>
  </si>
  <si>
    <t>10.</t>
  </si>
  <si>
    <t>Oświata i wychowanie</t>
  </si>
  <si>
    <t>* wpływy z usług</t>
  </si>
  <si>
    <t>11.</t>
  </si>
  <si>
    <t>Ochrona zdrowia</t>
  </si>
  <si>
    <t>12.</t>
  </si>
  <si>
    <t>a) dotacje celowe na zadania zlecone:</t>
  </si>
  <si>
    <t>* składki na ubezpieczenia zdrowotne</t>
  </si>
  <si>
    <t>* zasiłki i pomoc w naturze</t>
  </si>
  <si>
    <t>* zasiłki rodzinne i pielęgnacyjne</t>
  </si>
  <si>
    <t>* ośrodki pomocy społecznej</t>
  </si>
  <si>
    <t>13.</t>
  </si>
  <si>
    <t>Edukacyjna opieka wychowawcza</t>
  </si>
  <si>
    <t>* wpływy z opłat ze świetlic szkolnych</t>
  </si>
  <si>
    <t>14.</t>
  </si>
  <si>
    <t>Gospodarka komunalna i ochrona środowiska</t>
  </si>
  <si>
    <t>* dotacja z funduszy celowych - utylizacja</t>
  </si>
  <si>
    <t xml:space="preserve">  padliny</t>
  </si>
  <si>
    <t>OGÓŁEM  DOCHODY</t>
  </si>
  <si>
    <t xml:space="preserve">Lp. </t>
  </si>
  <si>
    <t xml:space="preserve">1. </t>
  </si>
  <si>
    <t>Rolnictwo i łowiectwo</t>
  </si>
  <si>
    <t>Dochody od osób prawnych, od osób fiz.</t>
  </si>
  <si>
    <t>i od innych jednostek nie posiadających</t>
  </si>
  <si>
    <t>Gospodarka komunalna i ochrona środow.</t>
  </si>
  <si>
    <t>RAZEM</t>
  </si>
  <si>
    <t>Rozdział</t>
  </si>
  <si>
    <t>Nazwa</t>
  </si>
  <si>
    <t>Wydatki bieżące:</t>
  </si>
  <si>
    <t>wsi:</t>
  </si>
  <si>
    <t>Izby Rolnicze</t>
  </si>
  <si>
    <t>Pozostała działalność</t>
  </si>
  <si>
    <t>Gospodarka leśna</t>
  </si>
  <si>
    <t>* Wydatki bieżące:</t>
  </si>
  <si>
    <t>1. Wycinka drzew i krzewów na terenie</t>
  </si>
  <si>
    <t xml:space="preserve">   miasta i gminy</t>
  </si>
  <si>
    <t>2. Za wyłączenie gruntów z produkcji</t>
  </si>
  <si>
    <t xml:space="preserve">   leśnej</t>
  </si>
  <si>
    <t>Transport i łączność</t>
  </si>
  <si>
    <t>Drogi publiczne gminne</t>
  </si>
  <si>
    <t>Drogi wewnętrzne</t>
  </si>
  <si>
    <t xml:space="preserve">    sporządzenie map</t>
  </si>
  <si>
    <t>2. Różne opłaty i składki</t>
  </si>
  <si>
    <t>1. Na opracowania geodezyjne - zmiany</t>
  </si>
  <si>
    <t xml:space="preserve">    planu zagospodarowania przestrzenn.</t>
  </si>
  <si>
    <t>1. Przelew środków do Izby Rolniczej</t>
  </si>
  <si>
    <t xml:space="preserve">   w K-cach - 2%uzyskanych wpływów </t>
  </si>
  <si>
    <t xml:space="preserve">   z podatku rolnego</t>
  </si>
  <si>
    <t xml:space="preserve">6. </t>
  </si>
  <si>
    <t>Urzędy wojewódzkie (zadania zlecone)</t>
  </si>
  <si>
    <t xml:space="preserve">1. Wynagrodzenia i pochodne od </t>
  </si>
  <si>
    <t xml:space="preserve">    wynagrodzeń</t>
  </si>
  <si>
    <t>2. Zakup materiałów i wyposażenia</t>
  </si>
  <si>
    <t>Rady gmin (miast i miast na prawach</t>
  </si>
  <si>
    <t>powiatu)</t>
  </si>
  <si>
    <t xml:space="preserve">1. Diety dla radnych </t>
  </si>
  <si>
    <t>2. Pozostałe wydatki</t>
  </si>
  <si>
    <t>Urzędy gmin (miast i miast na prawach</t>
  </si>
  <si>
    <t>1. Wynagrodzenia i pochodne od</t>
  </si>
  <si>
    <t xml:space="preserve">   tut. Urzędu</t>
  </si>
  <si>
    <t>Pobór podatków, opłat i niepodatkowych</t>
  </si>
  <si>
    <t>należności budżetowych</t>
  </si>
  <si>
    <t>1. Wynagrodzenia agencyjno-prowizyjne</t>
  </si>
  <si>
    <t xml:space="preserve">    sołtysów i inkasa</t>
  </si>
  <si>
    <t>2. Różne opłaty i składki - zakładanie</t>
  </si>
  <si>
    <t xml:space="preserve">    hipoteki</t>
  </si>
  <si>
    <t>3. Wydatki na papier do drukowania</t>
  </si>
  <si>
    <t xml:space="preserve">   nakazów, opłaty pocztowe i inne</t>
  </si>
  <si>
    <t xml:space="preserve">   wydatki związane z poborem</t>
  </si>
  <si>
    <t xml:space="preserve">   podatków i opłat</t>
  </si>
  <si>
    <t>* Wydatki bieżące</t>
  </si>
  <si>
    <t>2. Promocja gminy</t>
  </si>
  <si>
    <t>3. Współpraca Rudy - Bolatice</t>
  </si>
  <si>
    <t>państwowej, kontroli i ochrony prawa</t>
  </si>
  <si>
    <t>oraz sądownictwa</t>
  </si>
  <si>
    <t>Urzędy naczelnych organów władzy</t>
  </si>
  <si>
    <t>1. Środki na prowadzenie rejestru</t>
  </si>
  <si>
    <t xml:space="preserve">    wyborców</t>
  </si>
  <si>
    <t>Ochotnicze straże pożarne</t>
  </si>
  <si>
    <t>1. Na utrzymanie jednostek ochotniczych</t>
  </si>
  <si>
    <t>Obrona cywilna</t>
  </si>
  <si>
    <t>Obsługa długu publicznego</t>
  </si>
  <si>
    <t>Obsługa papierów wartościowych,</t>
  </si>
  <si>
    <t>kredytów i pożyczek j.s.t.</t>
  </si>
  <si>
    <t>1. Odsetki i dyskonto od krajowych,</t>
  </si>
  <si>
    <t xml:space="preserve">    skarbowych papierów wartościowych</t>
  </si>
  <si>
    <t xml:space="preserve">   oraz pożyczek i kredytów</t>
  </si>
  <si>
    <t>Przeciwdziałanie alkoholizmowi</t>
  </si>
  <si>
    <t xml:space="preserve">* Wydatki bieżące: </t>
  </si>
  <si>
    <t>1. Przeciwdziałanie alkoholizmowi</t>
  </si>
  <si>
    <t>Składki na ubezpieczenia zdrowotne</t>
  </si>
  <si>
    <t>opłacane za osoby pobierające niektóre</t>
  </si>
  <si>
    <t>świadczenia z pomocy społecznej</t>
  </si>
  <si>
    <t>1. Składki na ubezpieczenia zdrowotne</t>
  </si>
  <si>
    <t xml:space="preserve">   (zadania zlecone)</t>
  </si>
  <si>
    <t>Zasiłki i pomoc w naturze oraz składki</t>
  </si>
  <si>
    <t xml:space="preserve">1. Świadczenia społeczne (zadania </t>
  </si>
  <si>
    <t>2. Składki na ubezpieczenia społeczne</t>
  </si>
  <si>
    <t>Dodatki mieszkaniowe</t>
  </si>
  <si>
    <t>1. Świadczenia społeczne</t>
  </si>
  <si>
    <t xml:space="preserve">Zasiłki rodzinne, pielęgnacyjne i </t>
  </si>
  <si>
    <t>wychowawcze</t>
  </si>
  <si>
    <t>Rezerwy ogólne i celowe</t>
  </si>
  <si>
    <t>Ośrodki pomocy społecznej</t>
  </si>
  <si>
    <t>2. Pozostałe wydatki na utrzymanie</t>
  </si>
  <si>
    <t>Usługi opiekuńcze i specjalistyczne</t>
  </si>
  <si>
    <t xml:space="preserve">usługi opiekuńcze  </t>
  </si>
  <si>
    <t>1. Zakup usług</t>
  </si>
  <si>
    <t>Świetlice szkolne</t>
  </si>
  <si>
    <t xml:space="preserve">   wynagrodzeń</t>
  </si>
  <si>
    <t>Przedszkola</t>
  </si>
  <si>
    <t>15.</t>
  </si>
  <si>
    <t>Gospodarka komunalna i ochrona</t>
  </si>
  <si>
    <t>środowiska</t>
  </si>
  <si>
    <t>Oczyszczanie miast i wsi</t>
  </si>
  <si>
    <t xml:space="preserve">    zakładu budżetowego</t>
  </si>
  <si>
    <t>1. Dotacja podmiotowa z budżetu dla</t>
  </si>
  <si>
    <t>1. Dotacja przedmiotowa z budżetu dla</t>
  </si>
  <si>
    <t>Oświetlenie ulic, placów i dróg</t>
  </si>
  <si>
    <t>1. Zakup energii elektrycznej</t>
  </si>
  <si>
    <t xml:space="preserve">2. Zakup usług remontowych </t>
  </si>
  <si>
    <t xml:space="preserve">   (utrzymanie punktów świetlnych)</t>
  </si>
  <si>
    <t>1. Dotacja z budżetu dla przewozów</t>
  </si>
  <si>
    <t xml:space="preserve">   pasażerskich Rybnik</t>
  </si>
  <si>
    <t>3. Zakup usług pozostałych (utylizacja</t>
  </si>
  <si>
    <t>* Wydatki majątkowe:</t>
  </si>
  <si>
    <t>16.</t>
  </si>
  <si>
    <t>Biblioteki</t>
  </si>
  <si>
    <t xml:space="preserve">   instytucji kultury</t>
  </si>
  <si>
    <t>17.</t>
  </si>
  <si>
    <t>Kultura fizyczna i sport</t>
  </si>
  <si>
    <t xml:space="preserve"> </t>
  </si>
  <si>
    <t>w tym : wydatki majątkowe</t>
  </si>
  <si>
    <t>w tym: wydatki majątkowe</t>
  </si>
  <si>
    <t>Kultura i ochrona dziedzictwa narodowego</t>
  </si>
  <si>
    <t xml:space="preserve">           wydatki bieżące</t>
  </si>
  <si>
    <t>RAZEM WYDATKI</t>
  </si>
  <si>
    <t>Szkoły podstawowe</t>
  </si>
  <si>
    <t xml:space="preserve">2. Pozostałe wydatki </t>
  </si>
  <si>
    <t>Gimnazja</t>
  </si>
  <si>
    <t>Dowożenie uczniów do szkół</t>
  </si>
  <si>
    <t>Licea ogólnokształcące</t>
  </si>
  <si>
    <t>szkół</t>
  </si>
  <si>
    <t xml:space="preserve">   </t>
  </si>
  <si>
    <t>Kwota</t>
  </si>
  <si>
    <t>* dotacja od Wojewody Śląskiego</t>
  </si>
  <si>
    <t>w tym:</t>
  </si>
  <si>
    <t xml:space="preserve">1. Zadania nadzorowane przez Wydział Spraw </t>
  </si>
  <si>
    <t xml:space="preserve">    Obywatelskich i Migracji</t>
  </si>
  <si>
    <t xml:space="preserve">    (ewidencja ludności, dowody osobiste, USC i spraw z</t>
  </si>
  <si>
    <t xml:space="preserve">     ustawy o powszechnym obowiązku obrony)</t>
  </si>
  <si>
    <t xml:space="preserve">    Kryzysowego - na prowadzenie akcji kurierskiej</t>
  </si>
  <si>
    <t xml:space="preserve">3. Zadania nadzorowane przez Wydział Rozwoju </t>
  </si>
  <si>
    <t xml:space="preserve">    Regionalnego - zadania z ustawy Prawo działalności</t>
  </si>
  <si>
    <t xml:space="preserve">    gospodarczej</t>
  </si>
  <si>
    <t>Urzędy naczelnych organów władzy państwowej, kontroli</t>
  </si>
  <si>
    <t>i ochrony prawa oraz sądownictwa</t>
  </si>
  <si>
    <t>1. Dotację przekazuje Krajowe Biuro Wyborcze delegatu-</t>
  </si>
  <si>
    <t xml:space="preserve">    ra w Katowicach - na prowadzenie i aktualizację</t>
  </si>
  <si>
    <t xml:space="preserve">    stałego rejestru wyborców</t>
  </si>
  <si>
    <t xml:space="preserve">dotacje przekazuje Śląski Urząd Wojewódzki </t>
  </si>
  <si>
    <t>2. Zasiłki i pomoc w naturze</t>
  </si>
  <si>
    <t>3. Zasiłki rodzinne, pielęgnacyjne i wychowawcze</t>
  </si>
  <si>
    <t>4. Utrzymanie ośrodka pomocy społecznej</t>
  </si>
  <si>
    <t>OGÓŁEM     DOTACJE</t>
  </si>
  <si>
    <t>1. Dotacje z Śląskiego Urzędu Wojewódzkiego</t>
  </si>
  <si>
    <t>2. Krajowe Biuro Wyborcze</t>
  </si>
  <si>
    <t xml:space="preserve">Rolnictwo i łowiectwo </t>
  </si>
  <si>
    <t>Gospodarka gruntami i nieruchomościami</t>
  </si>
  <si>
    <t>Urzędy gmin</t>
  </si>
  <si>
    <t>Ochotnicze Straże Pożarne</t>
  </si>
  <si>
    <t>OGÓŁEM   WYDATKI  MAJĄTKOWE</t>
  </si>
  <si>
    <t>* wpływy z opłat za zezwol.na sprzedaż alkoh.</t>
  </si>
  <si>
    <t xml:space="preserve">    oraz z gminami partnerskimi</t>
  </si>
  <si>
    <t>Dotacja dla zakładu budżetowego ZGKiM w Kuźni Racib.</t>
  </si>
  <si>
    <t>Dział 900 - Gospodarka komunalna i ochrona środowiska</t>
  </si>
  <si>
    <t>a) rozdz. 90003 - Oczyszczanie miast i wsi</t>
  </si>
  <si>
    <t>b) rozdz. 90004 - Utrzymanie zieleni w miastach i gminach</t>
  </si>
  <si>
    <t>Dział 921 - Kultura i ochrona dziedzictwa narodowego</t>
  </si>
  <si>
    <t>b) rozdz. 92116 - Biblioteki</t>
  </si>
  <si>
    <t>Dotacje dla stowarzyszeń:</t>
  </si>
  <si>
    <t>Dział 851 - Ochrona zdrowia</t>
  </si>
  <si>
    <t>a) rozdz. 85154 - Przeciwdziałanie alkoholizmowi</t>
  </si>
  <si>
    <t xml:space="preserve">    </t>
  </si>
  <si>
    <t>Dotacje dla instytucji kultury:</t>
  </si>
  <si>
    <t>a) rozdz. 92109 - Domy i ośrodki kultury, świetlice i kluby</t>
  </si>
  <si>
    <t>Dotacja dla gminy Rybnik</t>
  </si>
  <si>
    <t>(dotacja do przewozów pasażerskich)</t>
  </si>
  <si>
    <t>OGÓŁEM  DOTACJE</t>
  </si>
  <si>
    <t>w tym: dotacja do stowarzyszeń</t>
  </si>
  <si>
    <t xml:space="preserve">    ( w tym: zimowe utrzymanie dróg</t>
  </si>
  <si>
    <t>Infrastruktura wodociągowa i sanitacyjna</t>
  </si>
  <si>
    <t>na ubezpieczenia społeczne</t>
  </si>
  <si>
    <t>.010</t>
  </si>
  <si>
    <t>.020</t>
  </si>
  <si>
    <t xml:space="preserve">  i użytkowanie wieczyste nieruchomości</t>
  </si>
  <si>
    <t>* odsetki od nieterminowych wpłat podatków</t>
  </si>
  <si>
    <t>Pomoc społeczna</t>
  </si>
  <si>
    <t>2004 rok</t>
  </si>
  <si>
    <t>Infrastruktura wodociągowa i sanitacyjna wsi</t>
  </si>
  <si>
    <t>.01010</t>
  </si>
  <si>
    <t>Bezpieczeństwo publiczne i ochrona przeciwpożarowa</t>
  </si>
  <si>
    <t>1. Dokończenie rozbudowy obiektu OSP w miejscowości Jankowice</t>
  </si>
  <si>
    <t>a) środki własne</t>
  </si>
  <si>
    <t>a) WFOŚiGW pożyczka</t>
  </si>
  <si>
    <t>1. Budowa sieci wodociągowej w miejscowości</t>
  </si>
  <si>
    <t>.01030</t>
  </si>
  <si>
    <t>.02001</t>
  </si>
  <si>
    <t>1. Opracowanie dokumentacji technicznej -</t>
  </si>
  <si>
    <t xml:space="preserve">1. Dojazd do gruntów rolnych </t>
  </si>
  <si>
    <t xml:space="preserve">1. Wykupy gruntów pod drogi </t>
  </si>
  <si>
    <t>2. Pierwokup baru "Przystanek"</t>
  </si>
  <si>
    <t>* Wydatki bieżące;</t>
  </si>
  <si>
    <t>2. Remont lokali po eksmisjach</t>
  </si>
  <si>
    <t>1. Dokończenie rozbudowy obiektu OSP w</t>
  </si>
  <si>
    <t xml:space="preserve">    Jankowicach</t>
  </si>
  <si>
    <t>1. Wynagrodzenia i pochodne od wynagrodzeń</t>
  </si>
  <si>
    <t xml:space="preserve">    instalacji c.o. w budynku szkoły podstawowej</t>
  </si>
  <si>
    <t xml:space="preserve">    przy ul. Rogera w miejscowości Rudy</t>
  </si>
  <si>
    <t xml:space="preserve">Przedszkola </t>
  </si>
  <si>
    <t>1. Modernizacja źródła ciepła oraz wymiana</t>
  </si>
  <si>
    <t xml:space="preserve">    instalacji c.o. w budynku Przedszkola Nr 2</t>
  </si>
  <si>
    <t xml:space="preserve">    przy ul. Westerplatte w Kuźni Raciborskiej</t>
  </si>
  <si>
    <t xml:space="preserve">    i wymiana stolarki w obiektach Zespołu Szkół</t>
  </si>
  <si>
    <t xml:space="preserve">    Ogólnokształcących przy ul. Piaskowej w</t>
  </si>
  <si>
    <t xml:space="preserve">    Kuźni Raciborskiej</t>
  </si>
  <si>
    <t>Dokształcanie i doskonalenie nauczycieli</t>
  </si>
  <si>
    <t xml:space="preserve">   161 940 zł )</t>
  </si>
  <si>
    <t>1. Pozostałe wydatki</t>
  </si>
  <si>
    <t>1. Kanalizacja sanitarna Gminy Kuźnia Rac.</t>
  </si>
  <si>
    <t xml:space="preserve">    z odprowadzeniem ścieków do Raciborza</t>
  </si>
  <si>
    <t xml:space="preserve">    - inwestycja wspólna</t>
  </si>
  <si>
    <t xml:space="preserve">     gminnych - 20 000 zł)</t>
  </si>
  <si>
    <t>2. Środki na obchody świąt i rocznic</t>
  </si>
  <si>
    <t>1. Zakup materiałów i wyposażenia</t>
  </si>
  <si>
    <t>2. Remonty bieżące:</t>
  </si>
  <si>
    <t>a) remont WOK Jankowice - remont pokrycia</t>
  </si>
  <si>
    <t xml:space="preserve">    drugiej połowy dachu, instalacji odgromowej</t>
  </si>
  <si>
    <t>*Wydatki bieżące:</t>
  </si>
  <si>
    <t>1. Wykup gruntów pod drogi</t>
  </si>
  <si>
    <t>Zespoły ekonom.-admin. szkół</t>
  </si>
  <si>
    <t>Gospodarka ściekowa i ochrona wód</t>
  </si>
  <si>
    <t>Opracowania geodezyjne i kartograficzne</t>
  </si>
  <si>
    <t xml:space="preserve">2. Pozostałe wydatki na utrzymanie </t>
  </si>
  <si>
    <t xml:space="preserve">    instytucji kultury </t>
  </si>
  <si>
    <t>ZESTAWIENIE DOCHODÓW BUDŻETOWYCH WG DZIAŁÓW</t>
  </si>
  <si>
    <t xml:space="preserve">wg działów w złotych </t>
  </si>
  <si>
    <t>2. Pozostałe  wydatki</t>
  </si>
  <si>
    <t xml:space="preserve">2. Wymiana okien w budynku Ochotniczej Straży </t>
  </si>
  <si>
    <t xml:space="preserve">    Pożarnej przy ul. Wildek w miejscowości Ruda</t>
  </si>
  <si>
    <t xml:space="preserve">    Kozielska (+roboty remontowe pomieszczeń)</t>
  </si>
  <si>
    <t>Dział 700 - Gospodarka mieszkaniowa</t>
  </si>
  <si>
    <t>2. Zadania nadzorowane przez Wydział Zarządzania</t>
  </si>
  <si>
    <t>par. 2010 - Dotacje celowe otrzymane z budżetu państwa na realizację</t>
  </si>
  <si>
    <t xml:space="preserve">                innych zadan zleconych gminie (związkom gmin) ustawami</t>
  </si>
  <si>
    <t>* część oświatowa subwencji</t>
  </si>
  <si>
    <t>* subwencja wyrównawcza</t>
  </si>
  <si>
    <t>a) część podstawowa</t>
  </si>
  <si>
    <t>b) część uzupełniająca</t>
  </si>
  <si>
    <t>1. Subwencja ogólna</t>
  </si>
  <si>
    <t>2. Pozostałe odsetki</t>
  </si>
  <si>
    <t>razem</t>
  </si>
  <si>
    <t xml:space="preserve">1. Dotacja przedmiotowa z budżetu dla </t>
  </si>
  <si>
    <t>2. Dotacja przedmiotowa z budżetu dla</t>
  </si>
  <si>
    <t xml:space="preserve">   padliny)</t>
  </si>
  <si>
    <t>b)  kredyt</t>
  </si>
  <si>
    <t>Przychody  Zakładów Budżetowych</t>
  </si>
  <si>
    <r>
      <t>Lp</t>
    </r>
    <r>
      <rPr>
        <sz val="10"/>
        <rFont val="Arial CE"/>
        <family val="0"/>
      </rPr>
      <t>.</t>
    </r>
  </si>
  <si>
    <t>*wpływy z usług</t>
  </si>
  <si>
    <t>Gospodarka odpadami</t>
  </si>
  <si>
    <t xml:space="preserve">*dotacja przedmiotowa z budżetu miasta </t>
  </si>
  <si>
    <t>*dotacja przedmiotowa z budżetu miasta</t>
  </si>
  <si>
    <t>Wydatki  Zakładów Budżetowych</t>
  </si>
  <si>
    <t>Zakład Gospodarki Komunalnej i Mieszkaniowej</t>
  </si>
  <si>
    <t>Wydatki bieżące</t>
  </si>
  <si>
    <t>*wynagrodzenia i pochodne</t>
  </si>
  <si>
    <t>*pozostałe wydatki</t>
  </si>
  <si>
    <t>razem:</t>
  </si>
  <si>
    <t xml:space="preserve">Dochody od osób prawnych,od osób </t>
  </si>
  <si>
    <t xml:space="preserve">fizycznych i od innych jednostek </t>
  </si>
  <si>
    <t>nieposiadających osobowości prawnej</t>
  </si>
  <si>
    <t>18.</t>
  </si>
  <si>
    <t>Zespoły obsługi ekonomiczno-administracyjnej</t>
  </si>
  <si>
    <t>Utrzymanie zieleni w miastach i gminach</t>
  </si>
  <si>
    <t>Domy i ośrodki kultury, świetlice i kluby</t>
  </si>
  <si>
    <t xml:space="preserve">   zlecone 116 072 zł + zadania własne-</t>
  </si>
  <si>
    <t>Zał.Nr......do</t>
  </si>
  <si>
    <t>3. Remont budynku OSP w Turzu</t>
  </si>
  <si>
    <t>b) WFOŚiGW pożyczka</t>
  </si>
  <si>
    <t>3.Obsługa i eksploatacja kotłowni</t>
  </si>
  <si>
    <t>1.Odpis na ZFŚS</t>
  </si>
  <si>
    <t xml:space="preserve"> Gminy</t>
  </si>
  <si>
    <t>*dotacje z WFOŚiGW</t>
  </si>
  <si>
    <t>1. Modernizacja źródeł ciepła wraz z wymianą</t>
  </si>
  <si>
    <t>2.Wydatki na utrzymanie czystości na terenie</t>
  </si>
  <si>
    <t>3.Zakup opraw energooszczędnych</t>
  </si>
  <si>
    <t>*dotacje z PFOŚiGW</t>
  </si>
  <si>
    <t>b) wpływy z usług opiekuńczych</t>
  </si>
  <si>
    <t>(133 643zł dotacja, 128 862 zł budżet Gminy)</t>
  </si>
  <si>
    <t xml:space="preserve">    Ośrodka( w tym z dotacji 12 113)</t>
  </si>
  <si>
    <t>Stan środków obrotowych na koniec roku</t>
  </si>
  <si>
    <t>Zakłady gospodarki mieszkaniowej</t>
  </si>
  <si>
    <t xml:space="preserve">Gospodarka komunalna i ochrony </t>
  </si>
  <si>
    <t>Zał. Nr 5</t>
  </si>
  <si>
    <t>Zał. Nr 6</t>
  </si>
  <si>
    <t>c)środki własne</t>
  </si>
  <si>
    <t>Zał.Nr 1</t>
  </si>
  <si>
    <t>Zał. Nr 4</t>
  </si>
  <si>
    <t>a) WFOŚiGW dotacja</t>
  </si>
  <si>
    <t xml:space="preserve">c) PFOŚiGW dotacja </t>
  </si>
  <si>
    <t>1. Modernizacja źródeł ciepła wraz z wymianą instalacji c.o. w budynku szkoły podstawowej przy ul. Rogera w miejscowości Rudy</t>
  </si>
  <si>
    <t>1. Zakup i instalacja systemu urządzeń radiowych</t>
  </si>
  <si>
    <t xml:space="preserve"> RSWS w jednost.OSP</t>
  </si>
  <si>
    <t xml:space="preserve">1. Zakup i instalacja systemu urządzeń radiowych </t>
  </si>
  <si>
    <t>RSWS dla jednostek OSP</t>
  </si>
  <si>
    <t>wg rozdziałów  w złotych</t>
  </si>
  <si>
    <r>
      <t>PRZYCHODY I WYDATKI ZAKŁADÓW BUDŻETOWYCH</t>
    </r>
    <r>
      <rPr>
        <b/>
        <sz val="10"/>
        <rFont val="Arial CE"/>
        <family val="2"/>
      </rPr>
      <t xml:space="preserve"> </t>
    </r>
  </si>
  <si>
    <t>oraz wydatki związane z ich poborem</t>
  </si>
  <si>
    <t>* wpływy z karty podatkowej</t>
  </si>
  <si>
    <t>Zał.Nr 9</t>
  </si>
  <si>
    <t>1. Wydatki majątkowe(zakup ksera)</t>
  </si>
  <si>
    <t>* Wydatki majątkowe(zakup ksera)</t>
  </si>
  <si>
    <t>budynków mieszkalnych</t>
  </si>
  <si>
    <t>zakładu budżetowego - remonty komunalnych</t>
  </si>
  <si>
    <t>a) rozdz. 70095 - Pozostała działalność (remonty komunalnych</t>
  </si>
  <si>
    <t>budynków mieszkalnych)</t>
  </si>
  <si>
    <t>2.Modernizacja stacji ujęcia wodociągowego</t>
  </si>
  <si>
    <t>w miejscowości Ruda Kozielska</t>
  </si>
  <si>
    <t xml:space="preserve">    Rudy, przysiółek Podbiała I i II</t>
  </si>
  <si>
    <t>1. Budowa sieci wodociągowej w miejscowości    Rudy, przysiółek Podbiała I i II</t>
  </si>
  <si>
    <t>1. Diety dla sołtysów za udział w  sesjach Rady</t>
  </si>
  <si>
    <t xml:space="preserve">   Miejskiej</t>
  </si>
  <si>
    <t>*dotacja z Powiatu Raciborskiego na finansowanie</t>
  </si>
  <si>
    <t>Licea profilowane</t>
  </si>
  <si>
    <t>*Wydatki bieżące</t>
  </si>
  <si>
    <t>2.Pozostałe wydatki</t>
  </si>
  <si>
    <t>Szkoły zawodowe</t>
  </si>
  <si>
    <t>2.Konserwacja systemu alarmowania</t>
  </si>
  <si>
    <t>1.Opracowanie strategii gminy (dotyczy 2003r.)</t>
  </si>
  <si>
    <t xml:space="preserve">   straży pożarnych w tym 1 445 złotych</t>
  </si>
  <si>
    <t>dotyczy 2003 roku</t>
  </si>
  <si>
    <t>Komendy wojewódzkie Policji</t>
  </si>
  <si>
    <t>1.Remont Posterunku Policji w Kuźni Raciborskiej</t>
  </si>
  <si>
    <t>w tym 38 777 zł. dotyczy roku 2003</t>
  </si>
  <si>
    <t>c) WFOŚiGW dotacja - otrzymana w 2003r.</t>
  </si>
  <si>
    <t xml:space="preserve">   zakładu budżetowego - targowisko </t>
  </si>
  <si>
    <t xml:space="preserve">1.Dowóz wody pitnej beczkowozem do </t>
  </si>
  <si>
    <t>miejscowości Rudy - przysiółek Podbiała I i II</t>
  </si>
  <si>
    <t>1.Umowa zlecenie za przeprowadzenie wywiadów</t>
  </si>
  <si>
    <t>u osób ubiegających się o przyznanie dodatku</t>
  </si>
  <si>
    <t>mieszkaniowego</t>
  </si>
  <si>
    <t>konserwacja urządzeń melioracji szczególnej</t>
  </si>
  <si>
    <t>Dotacja dla spółek wodnych</t>
  </si>
  <si>
    <t>Dział 010- Rolnictwo i łowiectwo</t>
  </si>
  <si>
    <t>3.Wydatki na uregulowanie zjawiska bezdomnych</t>
  </si>
  <si>
    <t>zwierząt na terenie Gminy Kuźnia Raciborska</t>
  </si>
  <si>
    <t xml:space="preserve">    pomocniczych</t>
  </si>
  <si>
    <t xml:space="preserve">Plan wydatków </t>
  </si>
  <si>
    <t>na 2004 rok</t>
  </si>
  <si>
    <t>*Wydatki bieżące jednostek pomocniczych</t>
  </si>
  <si>
    <t>1. Sołectwo Budziska</t>
  </si>
  <si>
    <t>2. Sołectwo Jankowice</t>
  </si>
  <si>
    <t>3. Sołectwo Ruda</t>
  </si>
  <si>
    <t>4. Sołectwo Ruda Kozielska</t>
  </si>
  <si>
    <t>5. Sołectwo Rudy</t>
  </si>
  <si>
    <t>6. Sołectwo Siedliska</t>
  </si>
  <si>
    <t>7. Sołectwo Turze</t>
  </si>
  <si>
    <t>8. Osiedle NR 1</t>
  </si>
  <si>
    <t>9. Osiedle Stara Kuźnia</t>
  </si>
  <si>
    <t>*dotacja celowa na przygotowanie i</t>
  </si>
  <si>
    <t xml:space="preserve"> przeprowadzenie wyborów uzupełniających do </t>
  </si>
  <si>
    <t>Rady Miejskiej</t>
  </si>
  <si>
    <t xml:space="preserve">budowę uzupełniającej sieci wodociągowej w </t>
  </si>
  <si>
    <t xml:space="preserve">w miejscowości Kuźnia Raciborska ( dotyczy </t>
  </si>
  <si>
    <t>2003 roku )</t>
  </si>
  <si>
    <t>modernizację stacji pomp w miejscowości</t>
  </si>
  <si>
    <t>Ruda Kozielska</t>
  </si>
  <si>
    <t xml:space="preserve"> Miejskiej Spółki Wodnej w Kuźni Raciborskiej - </t>
  </si>
  <si>
    <t>budynku  OSP w Kuźni Raciborskiej</t>
  </si>
  <si>
    <t>2.Dokumentacja techniczna na zabezpieczenie</t>
  </si>
  <si>
    <t>Ruda Kozielska ( dotyczy roku 2003)</t>
  </si>
  <si>
    <t>*Wydatki majątkowe</t>
  </si>
  <si>
    <t xml:space="preserve">3. Opracowanie dokumentacji technicznej na </t>
  </si>
  <si>
    <t>* wpływy z opłaty produktowej</t>
  </si>
  <si>
    <t>1.Rekultywacja dzikich wysypisk śmieci</t>
  </si>
  <si>
    <t>1.Remont budynków położonych w Rudach przy</t>
  </si>
  <si>
    <t xml:space="preserve"> ul. Szkolna 1</t>
  </si>
  <si>
    <t xml:space="preserve">2.Dofinansowanie zakupu samochodu dla </t>
  </si>
  <si>
    <t>Posterunku Policji w Kuźni Raciborskiej</t>
  </si>
  <si>
    <t xml:space="preserve">Plan wydatków budżetowych na 2004 rok </t>
  </si>
  <si>
    <t xml:space="preserve">1.Opracowanie dokumentacji technicznej na </t>
  </si>
  <si>
    <t>PLAN  WYDATKÓW  BUDŻETOWYCH  NA 2004 ROK</t>
  </si>
  <si>
    <t xml:space="preserve">PLAN DOCHODÓW BUDŻETOWYCH NA 2004 ROK </t>
  </si>
  <si>
    <t>Zespołu Szkół Technicznych w Kuźni Raciborskiej</t>
  </si>
  <si>
    <t>Plan na</t>
  </si>
  <si>
    <t>Plan  na</t>
  </si>
  <si>
    <t xml:space="preserve">Plan na </t>
  </si>
  <si>
    <t>NA 2004 rok - plan w złotych</t>
  </si>
  <si>
    <t xml:space="preserve"> wyborów uzupełniających do Rady Miejskiej</t>
  </si>
  <si>
    <t>2. Dotacja celowa na przygotowanie i  przeprowadzenie</t>
  </si>
  <si>
    <t>DOTACJE   NA   ZADANIA   ZLECONE  -   PLAN NA 2004  ROK (w złotych)</t>
  </si>
  <si>
    <t xml:space="preserve">dotacja dla Miejskiej Spółki Wodnej w Kuźni Raciborskiej  </t>
  </si>
  <si>
    <t>PLAN NA 2004 ROK - dotacje do przekazania dla:</t>
  </si>
  <si>
    <r>
      <t xml:space="preserve"> </t>
    </r>
    <r>
      <rPr>
        <b/>
        <sz val="12"/>
        <rFont val="Arial CE"/>
        <family val="2"/>
      </rPr>
      <t>w 2004 roku w złotych -- plan</t>
    </r>
  </si>
  <si>
    <t>Załącznik Nr 11</t>
  </si>
  <si>
    <t>Załącznik Nr 12</t>
  </si>
  <si>
    <t>Wieloletni Program Inwestycyjny</t>
  </si>
  <si>
    <t>Nazwa programu(zadania)</t>
  </si>
  <si>
    <t>Cel programu</t>
  </si>
  <si>
    <t>Okres</t>
  </si>
  <si>
    <t xml:space="preserve">realizacji </t>
  </si>
  <si>
    <t>programu</t>
  </si>
  <si>
    <t>Łączne</t>
  </si>
  <si>
    <t xml:space="preserve">nakłady </t>
  </si>
  <si>
    <t>finansowe</t>
  </si>
  <si>
    <t xml:space="preserve">realizującej </t>
  </si>
  <si>
    <t>program</t>
  </si>
  <si>
    <t>Wydatki</t>
  </si>
  <si>
    <t>poniesione</t>
  </si>
  <si>
    <t>przed</t>
  </si>
  <si>
    <t>2004 r.</t>
  </si>
  <si>
    <t xml:space="preserve">Nazwa jed. </t>
  </si>
  <si>
    <t>organiz.</t>
  </si>
  <si>
    <t>Wysokość wydatków w latach</t>
  </si>
  <si>
    <t>2004-2005</t>
  </si>
  <si>
    <t>Urząd</t>
  </si>
  <si>
    <t xml:space="preserve"> Miejski</t>
  </si>
  <si>
    <t xml:space="preserve">zewnętrznych i wymiana </t>
  </si>
  <si>
    <t>stolarki okiennej w obiektach</t>
  </si>
  <si>
    <t xml:space="preserve">Zespołu Szkół </t>
  </si>
  <si>
    <t xml:space="preserve">Ogólnokształcących przy </t>
  </si>
  <si>
    <t>ul. Piaskowej w Kuźni</t>
  </si>
  <si>
    <t>Raciborskiej</t>
  </si>
  <si>
    <t>1.Środki na przygotowanie i</t>
  </si>
  <si>
    <t xml:space="preserve">Wybory do rad gmin, rad powiatów i sejmików </t>
  </si>
  <si>
    <t xml:space="preserve">województw, wybory wójtów, burmistrzów i </t>
  </si>
  <si>
    <t>prezydentów miast oraz referenda gminne,</t>
  </si>
  <si>
    <t>powiatowe i wojewódzkie</t>
  </si>
  <si>
    <t>1. Za sporządzenie wycen nieruchomości,</t>
  </si>
  <si>
    <t>*Wydatki majątkowe:</t>
  </si>
  <si>
    <t>.01095</t>
  </si>
  <si>
    <t>* dotacja z Powiatu Raciborskiego</t>
  </si>
  <si>
    <t>Wydatki do dyspozycji jednostek pomocniczych</t>
  </si>
  <si>
    <t>1. Modernizacja źródła ciepła oraz wymiana instalacji c. o. w budynku Przedszkola Nr 2 przy ul. Westerplatte w Kuźni Raciborskiej</t>
  </si>
  <si>
    <t>1. Termomodernizacja przegród zewnętrznych i wymiana stolarki w obiektach Zespołu Szkół Ogólnokształcących przy ul. Piaskowej w Kuźni Raciborskiej</t>
  </si>
  <si>
    <t>1. Termomodernizacja przegród zewnętrznych</t>
  </si>
  <si>
    <t>Termomodernizacja przegród</t>
  </si>
  <si>
    <t xml:space="preserve">2. Opracowanie dokumentacji i projektu </t>
  </si>
  <si>
    <t>budowlanego hali sportowej przy ZSO w Rudach</t>
  </si>
  <si>
    <t>* opłata za wpis do ewidencji działalności</t>
  </si>
  <si>
    <t>gospodarczej</t>
  </si>
  <si>
    <t xml:space="preserve">    przedłużenie ul. Kościuszki oraz ul. Raciborska</t>
  </si>
  <si>
    <t xml:space="preserve"> ( do Dobiosza) w Turzu</t>
  </si>
  <si>
    <t>1. Informatyzacja Urzędu Miejskiego</t>
  </si>
  <si>
    <t xml:space="preserve">2. Wykonanie 2 odwiertów głębinowych w </t>
  </si>
  <si>
    <t>Kuźni Raciborskiej</t>
  </si>
  <si>
    <t>2. Zakup kostki brukowej na budowę parkingu</t>
  </si>
  <si>
    <t>Raciborskiej oraz ul. Wolności w Budziskach</t>
  </si>
  <si>
    <t>2.Uzupełnienie punktów oświetlenia ulicznego</t>
  </si>
  <si>
    <t>3. Pozostałe wydatki</t>
  </si>
  <si>
    <t>2. Budowa wodociągu przy ul. Raciborskiej</t>
  </si>
  <si>
    <t xml:space="preserve">w miejscowości Kuźnia Raciborska  </t>
  </si>
  <si>
    <t>.01009</t>
  </si>
  <si>
    <t>Spółki wodne</t>
  </si>
  <si>
    <t>2.Pozostałe wydatki(zwrot dotacji)</t>
  </si>
  <si>
    <t xml:space="preserve">* dochody z najmu i dzierżawy składników </t>
  </si>
  <si>
    <t>majątkowych</t>
  </si>
  <si>
    <t>* dotacja celowa na oświetlenie dróg dla których</t>
  </si>
  <si>
    <t>gmina nie jest zarządcą</t>
  </si>
  <si>
    <t>osobowości prawnej oraz wydatki związane</t>
  </si>
  <si>
    <t>z ich poborem</t>
  </si>
  <si>
    <t xml:space="preserve">4. Przyłącz wody przy ul. Dąbrowskiego </t>
  </si>
  <si>
    <t>w Siedliskach</t>
  </si>
  <si>
    <t>1. Remonty dróg: w tym dojazd do ZLA w Kuźni</t>
  </si>
  <si>
    <t>3. Budowa parkingu przy ul. Kozielskiej w</t>
  </si>
  <si>
    <t>4.Składka na rzecz "Euroregion Silesia"</t>
  </si>
  <si>
    <t xml:space="preserve">5. Wydatki do dyspozycji jednostek </t>
  </si>
  <si>
    <t>6. Inne zadania</t>
  </si>
  <si>
    <t>1.Oświetlenie uliczne Siedliska, Budziska</t>
  </si>
  <si>
    <t>3.Dotacje dla stowarzyszeń</t>
  </si>
  <si>
    <t>PLAN WYDATKÓW NA ZADANIA  INWESTYCYJNE  NA 2004 ROK  (w złotych)</t>
  </si>
  <si>
    <t>1. Opracowanie dokumentacji technicznej - przedłużenie ul. Kościuszki</t>
  </si>
  <si>
    <t>w miejscowości Rudy</t>
  </si>
  <si>
    <t>2.Remont cząstkowy nawierzchni tłuczniowej</t>
  </si>
  <si>
    <t>drogi do Halasa w miejscowości Ruda</t>
  </si>
  <si>
    <t>1. Remont Ośrodka Zdrowia w miejscowości</t>
  </si>
  <si>
    <t>Rudy</t>
  </si>
  <si>
    <t>Zmniejszenie ilości wydalanych</t>
  </si>
  <si>
    <t>do atmosfery zanieczyszczeń,</t>
  </si>
  <si>
    <t xml:space="preserve">poprzez zredukowanie ilości </t>
  </si>
  <si>
    <t xml:space="preserve">spalanego opału, co jest </t>
  </si>
  <si>
    <t xml:space="preserve">związane z dużymi stratami </t>
  </si>
  <si>
    <t>ciepła przez przegrody</t>
  </si>
  <si>
    <t xml:space="preserve"> zewnętrzne</t>
  </si>
  <si>
    <t>Stan środków obrotowych na początek roku</t>
  </si>
  <si>
    <t>Dział 926 - Kultura fizyczna i sport</t>
  </si>
  <si>
    <t>a) rozdz. 92695 - Pozostała działalność</t>
  </si>
  <si>
    <t>a)  rozdz. 90095 - Pozostała działalność</t>
  </si>
  <si>
    <t>a) rozdz.  01009- Spółki wodne</t>
  </si>
  <si>
    <t xml:space="preserve">                         </t>
  </si>
  <si>
    <t>c) rozdz. 90095 - Pozostała działalność ( targowisko)</t>
  </si>
  <si>
    <t>* dotacja z Krajowego Biura Wyborczego na</t>
  </si>
  <si>
    <t xml:space="preserve">* czynsz za dzierżawę terenów łowieckich </t>
  </si>
  <si>
    <t xml:space="preserve">                zadań bieżących z zakresu administracji rządowej oraz </t>
  </si>
  <si>
    <t>1.Dotacja na oświetlenie ulic, placów i mostów</t>
  </si>
  <si>
    <t>1. Dotacja z budżetu gminy dla</t>
  </si>
  <si>
    <t>*Wydatki biężące</t>
  </si>
  <si>
    <t>1. Świadczenia społeczne (zadania zlecone)</t>
  </si>
  <si>
    <t>1. Kanalizacja sanitarna Gminy Kuźnia Raciborska</t>
  </si>
  <si>
    <t>( w tym z dotacji 89 870 zł.)</t>
  </si>
  <si>
    <t xml:space="preserve">    państwowych </t>
  </si>
  <si>
    <t>oraz ul. Raciborska ( do Dobiosza )  w  Turzu</t>
  </si>
  <si>
    <t xml:space="preserve">    miejscowości Kuźnia Raciborska</t>
  </si>
  <si>
    <t>Budziska</t>
  </si>
  <si>
    <t xml:space="preserve">1.Wykonanie oświetlenia ulicznego Siedliska, </t>
  </si>
  <si>
    <t>2. Pierwokup baru "Przystanek" w Kuźni Raciborskiej</t>
  </si>
  <si>
    <t>do uchwały Nr XVI/148/2004      Rady Miejskiej z dnia 26.02.2004 r.</t>
  </si>
  <si>
    <t>do uchwały Nr XVI/148/2004   Rady Miejskiej z dnia 26.02.2004r.</t>
  </si>
  <si>
    <t>do uchwały Nr XVI/148/2004    Rady Miejskiej z dnia 26.02.2004r.</t>
  </si>
  <si>
    <t xml:space="preserve"> do  uchwały  Nr XVI/148/2004  Rady Miejskiej z dnia 26.02.2004r.</t>
  </si>
  <si>
    <t>Zał. Nr 2</t>
  </si>
  <si>
    <t>do uchwały Nr XVI/148/2004  Rady Miejskiej z dnia 26.02.2004 r.</t>
  </si>
  <si>
    <t>do uchwały Nr XVI/148/2004 Rady Miejskiej z dnia 26.02.2004 r.</t>
  </si>
  <si>
    <t xml:space="preserve">                                                                                     do uchwały Nr XVI/148/2004  Rady Miejskiej z dnia  26.02.2004 r.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</si>
</sst>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</numFmts>
  <fonts count="11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8"/>
      <name val="Arial CE"/>
      <family val="2"/>
    </font>
    <font>
      <b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3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5" xfId="0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0" fillId="0" borderId="1" xfId="0" applyBorder="1" applyAlignment="1">
      <alignment horizontal="right"/>
    </xf>
    <xf numFmtId="0" fontId="3" fillId="0" borderId="3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0" fillId="0" borderId="7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8" xfId="0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9" fontId="1" fillId="0" borderId="1" xfId="19" applyFont="1" applyBorder="1" applyAlignment="1">
      <alignment horizontal="right"/>
    </xf>
    <xf numFmtId="0" fontId="1" fillId="0" borderId="6" xfId="0" applyFont="1" applyBorder="1" applyAlignment="1">
      <alignment/>
    </xf>
    <xf numFmtId="0" fontId="0" fillId="0" borderId="4" xfId="0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3" fontId="0" fillId="0" borderId="0" xfId="0" applyNumberFormat="1" applyFont="1" applyBorder="1" applyAlignment="1">
      <alignment/>
    </xf>
    <xf numFmtId="166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166" fontId="1" fillId="0" borderId="0" xfId="15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0" fillId="0" borderId="6" xfId="0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49" fontId="0" fillId="0" borderId="6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0" fillId="0" borderId="4" xfId="0" applyNumberFormat="1" applyBorder="1" applyAlignment="1">
      <alignment horizontal="left"/>
    </xf>
    <xf numFmtId="3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" xfId="0" applyFill="1" applyBorder="1" applyAlignment="1">
      <alignment/>
    </xf>
    <xf numFmtId="3" fontId="0" fillId="0" borderId="4" xfId="0" applyNumberFormat="1" applyBorder="1" applyAlignment="1">
      <alignment/>
    </xf>
    <xf numFmtId="3" fontId="0" fillId="2" borderId="1" xfId="0" applyNumberFormat="1" applyFill="1" applyBorder="1" applyAlignment="1">
      <alignment horizontal="center"/>
    </xf>
    <xf numFmtId="0" fontId="0" fillId="2" borderId="0" xfId="0" applyFill="1" applyBorder="1" applyAlignment="1">
      <alignment/>
    </xf>
    <xf numFmtId="3" fontId="0" fillId="3" borderId="1" xfId="0" applyNumberFormat="1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3" fontId="1" fillId="3" borderId="0" xfId="0" applyNumberFormat="1" applyFont="1" applyFill="1" applyBorder="1" applyAlignment="1">
      <alignment/>
    </xf>
    <xf numFmtId="179" fontId="0" fillId="0" borderId="0" xfId="0" applyNumberFormat="1" applyBorder="1" applyAlignment="1">
      <alignment/>
    </xf>
    <xf numFmtId="3" fontId="0" fillId="2" borderId="1" xfId="0" applyNumberFormat="1" applyFill="1" applyBorder="1" applyAlignment="1">
      <alignment horizontal="right"/>
    </xf>
    <xf numFmtId="3" fontId="0" fillId="2" borderId="1" xfId="0" applyNumberFormat="1" applyFill="1" applyBorder="1" applyAlignment="1">
      <alignment/>
    </xf>
    <xf numFmtId="3" fontId="1" fillId="2" borderId="1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 horizontal="center"/>
    </xf>
    <xf numFmtId="3" fontId="1" fillId="2" borderId="1" xfId="19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/>
    </xf>
    <xf numFmtId="3" fontId="0" fillId="2" borderId="2" xfId="0" applyNumberForma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12" xfId="0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" fillId="2" borderId="0" xfId="0" applyFont="1" applyFill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7" xfId="0" applyFill="1" applyBorder="1" applyAlignment="1">
      <alignment horizontal="right"/>
    </xf>
    <xf numFmtId="0" fontId="0" fillId="2" borderId="7" xfId="0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3" fontId="0" fillId="2" borderId="1" xfId="15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right"/>
    </xf>
    <xf numFmtId="3" fontId="1" fillId="2" borderId="1" xfId="15" applyNumberFormat="1" applyFont="1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3" fontId="0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right"/>
    </xf>
    <xf numFmtId="3" fontId="9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8" xfId="0" applyFill="1" applyBorder="1" applyAlignment="1">
      <alignment/>
    </xf>
    <xf numFmtId="3" fontId="0" fillId="2" borderId="2" xfId="0" applyNumberForma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 horizontal="center"/>
    </xf>
    <xf numFmtId="9" fontId="0" fillId="2" borderId="1" xfId="19" applyFill="1" applyBorder="1" applyAlignment="1">
      <alignment/>
    </xf>
    <xf numFmtId="0" fontId="0" fillId="2" borderId="0" xfId="0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/>
    </xf>
    <xf numFmtId="9" fontId="1" fillId="2" borderId="1" xfId="19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3" fontId="0" fillId="2" borderId="4" xfId="0" applyNumberFormat="1" applyFont="1" applyFill="1" applyBorder="1" applyAlignment="1">
      <alignment horizontal="center"/>
    </xf>
    <xf numFmtId="9" fontId="0" fillId="2" borderId="1" xfId="19" applyFont="1" applyFill="1" applyBorder="1" applyAlignment="1">
      <alignment/>
    </xf>
    <xf numFmtId="3" fontId="0" fillId="2" borderId="8" xfId="0" applyNumberFormat="1" applyFill="1" applyBorder="1" applyAlignment="1">
      <alignment/>
    </xf>
    <xf numFmtId="9" fontId="0" fillId="2" borderId="2" xfId="19" applyFont="1" applyFill="1" applyBorder="1" applyAlignment="1">
      <alignment/>
    </xf>
    <xf numFmtId="0" fontId="0" fillId="2" borderId="7" xfId="0" applyFont="1" applyFill="1" applyBorder="1" applyAlignment="1">
      <alignment/>
    </xf>
    <xf numFmtId="3" fontId="0" fillId="2" borderId="3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3" fontId="1" fillId="2" borderId="2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/>
    </xf>
    <xf numFmtId="0" fontId="1" fillId="2" borderId="1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3" fontId="1" fillId="2" borderId="10" xfId="0" applyNumberFormat="1" applyFont="1" applyFill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3" fontId="0" fillId="2" borderId="4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3" fontId="0" fillId="2" borderId="4" xfId="0" applyNumberFormat="1" applyFill="1" applyBorder="1" applyAlignment="1">
      <alignment horizontal="right"/>
    </xf>
    <xf numFmtId="0" fontId="0" fillId="2" borderId="2" xfId="0" applyFill="1" applyBorder="1" applyAlignment="1">
      <alignment horizontal="left"/>
    </xf>
    <xf numFmtId="3" fontId="1" fillId="2" borderId="2" xfId="0" applyNumberFormat="1" applyFont="1" applyFill="1" applyBorder="1" applyAlignment="1">
      <alignment horizontal="right"/>
    </xf>
    <xf numFmtId="0" fontId="0" fillId="2" borderId="5" xfId="0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0" fillId="2" borderId="13" xfId="0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0" fillId="2" borderId="13" xfId="0" applyFont="1" applyFill="1" applyBorder="1" applyAlignment="1">
      <alignment horizontal="left"/>
    </xf>
    <xf numFmtId="3" fontId="1" fillId="2" borderId="5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3" fontId="0" fillId="2" borderId="5" xfId="0" applyNumberFormat="1" applyFont="1" applyFill="1" applyBorder="1" applyAlignment="1">
      <alignment horizontal="right"/>
    </xf>
    <xf numFmtId="0" fontId="0" fillId="2" borderId="12" xfId="0" applyFill="1" applyBorder="1" applyAlignment="1">
      <alignment horizontal="center"/>
    </xf>
    <xf numFmtId="3" fontId="0" fillId="2" borderId="4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right"/>
    </xf>
    <xf numFmtId="0" fontId="0" fillId="2" borderId="4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3" fontId="1" fillId="2" borderId="3" xfId="0" applyNumberFormat="1" applyFont="1" applyFill="1" applyBorder="1" applyAlignment="1">
      <alignment horizontal="right"/>
    </xf>
    <xf numFmtId="0" fontId="0" fillId="2" borderId="10" xfId="0" applyFill="1" applyBorder="1" applyAlignment="1">
      <alignment horizontal="left"/>
    </xf>
    <xf numFmtId="3" fontId="0" fillId="2" borderId="4" xfId="0" applyNumberFormat="1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3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0" fillId="2" borderId="10" xfId="0" applyFill="1" applyBorder="1" applyAlignment="1">
      <alignment horizontal="center"/>
    </xf>
    <xf numFmtId="3" fontId="0" fillId="2" borderId="7" xfId="0" applyNumberFormat="1" applyFill="1" applyBorder="1" applyAlignment="1">
      <alignment/>
    </xf>
    <xf numFmtId="9" fontId="0" fillId="2" borderId="3" xfId="19" applyFill="1" applyBorder="1" applyAlignment="1">
      <alignment/>
    </xf>
    <xf numFmtId="3" fontId="1" fillId="2" borderId="1" xfId="0" applyNumberFormat="1" applyFont="1" applyFill="1" applyBorder="1" applyAlignment="1">
      <alignment/>
    </xf>
    <xf numFmtId="0" fontId="0" fillId="2" borderId="4" xfId="0" applyFill="1" applyBorder="1" applyAlignment="1">
      <alignment horizontal="center"/>
    </xf>
    <xf numFmtId="3" fontId="0" fillId="2" borderId="1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 horizontal="center"/>
    </xf>
    <xf numFmtId="0" fontId="1" fillId="2" borderId="16" xfId="0" applyFont="1" applyFill="1" applyBorder="1" applyAlignment="1">
      <alignment/>
    </xf>
    <xf numFmtId="3" fontId="1" fillId="2" borderId="16" xfId="0" applyNumberFormat="1" applyFont="1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3" fontId="0" fillId="2" borderId="18" xfId="0" applyNumberFormat="1" applyFill="1" applyBorder="1" applyAlignment="1">
      <alignment/>
    </xf>
    <xf numFmtId="0" fontId="3" fillId="2" borderId="0" xfId="0" applyFont="1" applyFill="1" applyAlignment="1">
      <alignment/>
    </xf>
    <xf numFmtId="3" fontId="0" fillId="2" borderId="6" xfId="0" applyNumberFormat="1" applyFill="1" applyBorder="1" applyAlignment="1">
      <alignment/>
    </xf>
    <xf numFmtId="0" fontId="0" fillId="2" borderId="6" xfId="0" applyFill="1" applyBorder="1" applyAlignment="1">
      <alignment/>
    </xf>
    <xf numFmtId="3" fontId="1" fillId="2" borderId="6" xfId="0" applyNumberFormat="1" applyFont="1" applyFill="1" applyBorder="1" applyAlignment="1">
      <alignment/>
    </xf>
    <xf numFmtId="0" fontId="0" fillId="2" borderId="3" xfId="0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0" fontId="1" fillId="2" borderId="2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0" fillId="2" borderId="5" xfId="0" applyNumberFormat="1" applyFill="1" applyBorder="1" applyAlignment="1">
      <alignment horizontal="right"/>
    </xf>
    <xf numFmtId="0" fontId="0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2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" fontId="0" fillId="0" borderId="6" xfId="0" applyNumberFormat="1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3" fontId="1" fillId="0" borderId="6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left"/>
    </xf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1"/>
  <sheetViews>
    <sheetView workbookViewId="0" topLeftCell="A1">
      <selection activeCell="E29" sqref="E29"/>
    </sheetView>
  </sheetViews>
  <sheetFormatPr defaultColWidth="9.00390625" defaultRowHeight="12.75"/>
  <cols>
    <col min="1" max="1" width="5.75390625" style="0" customWidth="1"/>
    <col min="2" max="2" width="8.00390625" style="0" customWidth="1"/>
    <col min="3" max="3" width="43.25390625" style="0" customWidth="1"/>
    <col min="4" max="4" width="12.25390625" style="0" customWidth="1"/>
    <col min="5" max="5" width="10.375" style="0" customWidth="1"/>
    <col min="8" max="8" width="10.875" style="0" customWidth="1"/>
  </cols>
  <sheetData>
    <row r="1" spans="4:9" ht="12.75">
      <c r="D1" s="15"/>
      <c r="E1" s="11"/>
      <c r="F1" s="11"/>
      <c r="G1" s="11"/>
      <c r="H1" s="11"/>
      <c r="I1" s="11"/>
    </row>
    <row r="2" spans="4:9" ht="12.75">
      <c r="D2" s="19"/>
      <c r="E2" s="11"/>
      <c r="F2" s="11"/>
      <c r="G2" s="11"/>
      <c r="H2" s="11"/>
      <c r="I2" s="11"/>
    </row>
    <row r="3" spans="3:9" ht="12.75">
      <c r="C3" s="95"/>
      <c r="E3" s="11"/>
      <c r="F3" s="11"/>
      <c r="G3" s="11"/>
      <c r="H3" s="11"/>
      <c r="I3" s="11"/>
    </row>
    <row r="4" spans="1:9" ht="12.75">
      <c r="A4" s="244" t="s">
        <v>439</v>
      </c>
      <c r="B4" s="244"/>
      <c r="C4" s="244"/>
      <c r="D4" s="244"/>
      <c r="E4" s="11"/>
      <c r="F4" s="11"/>
      <c r="G4" s="11"/>
      <c r="H4" s="11"/>
      <c r="I4" s="11"/>
    </row>
    <row r="5" spans="1:9" ht="12.75">
      <c r="A5" s="3"/>
      <c r="B5" s="3"/>
      <c r="C5" s="3"/>
      <c r="D5" s="3"/>
      <c r="E5" s="11"/>
      <c r="F5" s="11"/>
      <c r="G5" s="11"/>
      <c r="H5" s="11"/>
      <c r="I5" s="11"/>
    </row>
    <row r="6" spans="1:9" ht="12.75">
      <c r="A6" s="10" t="s">
        <v>0</v>
      </c>
      <c r="B6" s="10" t="s">
        <v>1</v>
      </c>
      <c r="C6" s="10" t="s">
        <v>2</v>
      </c>
      <c r="D6" s="10" t="s">
        <v>441</v>
      </c>
      <c r="E6" s="11"/>
      <c r="F6" s="11"/>
      <c r="G6" s="11"/>
      <c r="H6" s="11"/>
      <c r="I6" s="11"/>
    </row>
    <row r="7" spans="1:9" ht="12.75">
      <c r="A7" s="10"/>
      <c r="B7" s="10"/>
      <c r="C7" s="10"/>
      <c r="D7" s="10" t="s">
        <v>245</v>
      </c>
      <c r="E7" s="11"/>
      <c r="F7" s="11"/>
      <c r="G7" s="11"/>
      <c r="H7" s="11"/>
      <c r="I7" s="11"/>
    </row>
    <row r="8" spans="1:9" ht="12.75">
      <c r="A8" s="5"/>
      <c r="B8" s="5"/>
      <c r="C8" s="5"/>
      <c r="D8" s="5"/>
      <c r="E8" s="11"/>
      <c r="F8" s="11"/>
      <c r="G8" s="11"/>
      <c r="H8" s="11"/>
      <c r="I8" s="11"/>
    </row>
    <row r="9" spans="1:9" ht="12.75">
      <c r="A9" s="13">
        <v>1</v>
      </c>
      <c r="B9" s="20">
        <v>2</v>
      </c>
      <c r="C9" s="13">
        <v>3</v>
      </c>
      <c r="D9" s="13">
        <v>4</v>
      </c>
      <c r="E9" s="11"/>
      <c r="F9" s="11"/>
      <c r="G9" s="11"/>
      <c r="H9" s="11"/>
      <c r="I9" s="11"/>
    </row>
    <row r="10" spans="1:9" ht="12.75">
      <c r="A10" s="3"/>
      <c r="B10" s="4"/>
      <c r="C10" s="3"/>
      <c r="D10" s="103"/>
      <c r="E10" s="11"/>
      <c r="F10" s="11"/>
      <c r="G10" s="11"/>
      <c r="H10" s="11"/>
      <c r="I10" s="11"/>
    </row>
    <row r="11" spans="1:9" ht="12.75">
      <c r="A11" s="10" t="s">
        <v>3</v>
      </c>
      <c r="B11" s="10" t="s">
        <v>240</v>
      </c>
      <c r="C11" s="7" t="s">
        <v>68</v>
      </c>
      <c r="D11" s="101">
        <f>SUM(D13)</f>
        <v>20000</v>
      </c>
      <c r="E11" s="11"/>
      <c r="F11" s="11"/>
      <c r="G11" s="11"/>
      <c r="H11" s="11"/>
      <c r="I11" s="11"/>
    </row>
    <row r="12" spans="1:9" ht="12.75">
      <c r="A12" s="4"/>
      <c r="B12" s="4"/>
      <c r="C12" s="1" t="s">
        <v>4</v>
      </c>
      <c r="D12" s="99"/>
      <c r="E12" s="11"/>
      <c r="F12" s="11"/>
      <c r="G12" s="11"/>
      <c r="H12" s="11"/>
      <c r="I12" s="11"/>
    </row>
    <row r="13" spans="1:9" ht="12.75">
      <c r="A13" s="4"/>
      <c r="B13" s="4"/>
      <c r="C13" s="1" t="s">
        <v>5</v>
      </c>
      <c r="D13" s="99">
        <v>20000</v>
      </c>
      <c r="E13" s="11"/>
      <c r="F13" s="11"/>
      <c r="G13" s="11"/>
      <c r="H13" s="11"/>
      <c r="I13" s="11"/>
    </row>
    <row r="14" spans="1:9" ht="12.75">
      <c r="A14" s="4"/>
      <c r="B14" s="4"/>
      <c r="C14" s="1"/>
      <c r="D14" s="99"/>
      <c r="E14" s="11"/>
      <c r="F14" s="11"/>
      <c r="G14" s="11"/>
      <c r="H14" s="11"/>
      <c r="I14" s="11"/>
    </row>
    <row r="15" spans="1:9" ht="12.75">
      <c r="A15" s="10" t="s">
        <v>6</v>
      </c>
      <c r="B15" s="10" t="s">
        <v>241</v>
      </c>
      <c r="C15" s="7" t="s">
        <v>7</v>
      </c>
      <c r="D15" s="101">
        <f>SUM(D16)</f>
        <v>1600</v>
      </c>
      <c r="E15" s="11"/>
      <c r="F15" s="11"/>
      <c r="G15" s="11"/>
      <c r="H15" s="11"/>
      <c r="I15" s="11"/>
    </row>
    <row r="16" spans="1:9" ht="12.75">
      <c r="A16" s="4"/>
      <c r="B16" s="4"/>
      <c r="C16" s="1" t="s">
        <v>549</v>
      </c>
      <c r="D16" s="99">
        <v>1600</v>
      </c>
      <c r="E16" s="11"/>
      <c r="F16" s="11"/>
      <c r="G16" s="11"/>
      <c r="H16" s="11"/>
      <c r="I16" s="11"/>
    </row>
    <row r="17" spans="1:9" ht="12.75">
      <c r="A17" s="4"/>
      <c r="B17" s="4"/>
      <c r="C17" s="1"/>
      <c r="D17" s="99"/>
      <c r="E17" s="11"/>
      <c r="F17" s="11"/>
      <c r="G17" s="11"/>
      <c r="H17" s="11"/>
      <c r="I17" s="11"/>
    </row>
    <row r="18" spans="1:9" ht="12.75">
      <c r="A18" s="10" t="s">
        <v>8</v>
      </c>
      <c r="B18" s="10">
        <v>700</v>
      </c>
      <c r="C18" s="7" t="s">
        <v>9</v>
      </c>
      <c r="D18" s="101">
        <f>SUM(D20:D27)</f>
        <v>319720</v>
      </c>
      <c r="E18" s="11"/>
      <c r="F18" s="11"/>
      <c r="G18" s="11"/>
      <c r="H18" s="11"/>
      <c r="I18" s="11"/>
    </row>
    <row r="19" spans="1:9" ht="12.75">
      <c r="A19" s="4"/>
      <c r="B19" s="4"/>
      <c r="C19" s="1" t="s">
        <v>10</v>
      </c>
      <c r="D19" s="99"/>
      <c r="E19" s="11"/>
      <c r="F19" s="11"/>
      <c r="G19" s="11"/>
      <c r="H19" s="11"/>
      <c r="I19" s="11"/>
    </row>
    <row r="20" spans="1:9" ht="12.75">
      <c r="A20" s="4"/>
      <c r="B20" s="4"/>
      <c r="C20" s="1" t="s">
        <v>242</v>
      </c>
      <c r="D20" s="99">
        <v>19000</v>
      </c>
      <c r="E20" s="11"/>
      <c r="F20" s="11"/>
      <c r="G20" s="11"/>
      <c r="H20" s="11"/>
      <c r="I20" s="11"/>
    </row>
    <row r="21" spans="1:9" ht="12.75">
      <c r="A21" s="4"/>
      <c r="B21" s="4"/>
      <c r="C21" s="1" t="s">
        <v>49</v>
      </c>
      <c r="D21" s="99">
        <v>20000</v>
      </c>
      <c r="E21" s="11"/>
      <c r="F21" s="11"/>
      <c r="G21" s="11"/>
      <c r="H21" s="11"/>
      <c r="I21" s="11"/>
    </row>
    <row r="22" spans="1:9" ht="12.75">
      <c r="A22" s="1"/>
      <c r="B22" s="1"/>
      <c r="C22" s="90" t="s">
        <v>512</v>
      </c>
      <c r="D22" s="100"/>
      <c r="H22" s="11"/>
      <c r="I22" s="11"/>
    </row>
    <row r="23" spans="1:4" ht="12.75">
      <c r="A23" s="1"/>
      <c r="B23" s="1"/>
      <c r="C23" s="90" t="s">
        <v>513</v>
      </c>
      <c r="D23" s="100">
        <v>52520</v>
      </c>
    </row>
    <row r="24" spans="1:7" ht="12.75">
      <c r="A24" s="4"/>
      <c r="B24" s="4"/>
      <c r="C24" s="1" t="s">
        <v>11</v>
      </c>
      <c r="D24" s="99"/>
      <c r="E24" s="11"/>
      <c r="F24" s="11"/>
      <c r="G24" s="11"/>
    </row>
    <row r="25" spans="1:9" ht="12.75">
      <c r="A25" s="4"/>
      <c r="B25" s="4"/>
      <c r="C25" s="1" t="s">
        <v>12</v>
      </c>
      <c r="D25" s="99">
        <v>223000</v>
      </c>
      <c r="E25" s="11"/>
      <c r="F25" s="11"/>
      <c r="G25" s="11"/>
      <c r="H25" s="11"/>
      <c r="I25" s="11"/>
    </row>
    <row r="26" spans="1:9" ht="12.75">
      <c r="A26" s="4"/>
      <c r="B26" s="4"/>
      <c r="C26" s="1" t="s">
        <v>13</v>
      </c>
      <c r="D26" s="99">
        <v>2200</v>
      </c>
      <c r="E26" s="11"/>
      <c r="F26" s="11"/>
      <c r="G26" s="11"/>
      <c r="H26" s="11"/>
      <c r="I26" s="11"/>
    </row>
    <row r="27" spans="1:9" ht="12.75">
      <c r="A27" s="4"/>
      <c r="B27" s="4"/>
      <c r="C27" s="1" t="s">
        <v>14</v>
      </c>
      <c r="D27" s="99">
        <v>3000</v>
      </c>
      <c r="E27" s="11"/>
      <c r="F27" s="11"/>
      <c r="G27" s="11"/>
      <c r="H27" s="11"/>
      <c r="I27" s="11"/>
    </row>
    <row r="28" spans="1:9" ht="12.75">
      <c r="A28" s="4"/>
      <c r="B28" s="4"/>
      <c r="C28" s="1"/>
      <c r="D28" s="99"/>
      <c r="E28" s="11"/>
      <c r="F28" s="11"/>
      <c r="G28" s="11"/>
      <c r="H28" s="11"/>
      <c r="I28" s="11"/>
    </row>
    <row r="29" spans="1:9" ht="12.75">
      <c r="A29" s="10" t="s">
        <v>15</v>
      </c>
      <c r="B29" s="10">
        <v>750</v>
      </c>
      <c r="C29" s="7" t="s">
        <v>18</v>
      </c>
      <c r="D29" s="101">
        <f>SUM(D31:D33)</f>
        <v>100055</v>
      </c>
      <c r="E29" s="11"/>
      <c r="F29" s="11"/>
      <c r="G29" s="11"/>
      <c r="H29" s="11"/>
      <c r="I29" s="11"/>
    </row>
    <row r="30" spans="1:9" ht="12.75">
      <c r="A30" s="4"/>
      <c r="B30" s="4"/>
      <c r="C30" s="1" t="s">
        <v>19</v>
      </c>
      <c r="D30" s="99"/>
      <c r="E30" s="11"/>
      <c r="F30" s="11"/>
      <c r="G30" s="11"/>
      <c r="H30" s="11"/>
      <c r="I30" s="11"/>
    </row>
    <row r="31" spans="1:9" ht="12.75">
      <c r="A31" s="4"/>
      <c r="B31" s="4"/>
      <c r="C31" s="1" t="s">
        <v>20</v>
      </c>
      <c r="D31" s="99">
        <v>67985</v>
      </c>
      <c r="E31" s="11"/>
      <c r="F31" s="11"/>
      <c r="G31" s="11"/>
      <c r="H31" s="11"/>
      <c r="I31" s="11"/>
    </row>
    <row r="32" spans="1:9" ht="12.75">
      <c r="A32" s="4"/>
      <c r="B32" s="4"/>
      <c r="C32" s="1" t="s">
        <v>13</v>
      </c>
      <c r="D32" s="99">
        <v>70</v>
      </c>
      <c r="E32" s="11"/>
      <c r="F32" s="11"/>
      <c r="G32" s="11"/>
      <c r="H32" s="11"/>
      <c r="I32" s="11"/>
    </row>
    <row r="33" spans="1:9" ht="12.75">
      <c r="A33" s="4"/>
      <c r="B33" s="4"/>
      <c r="C33" s="1" t="s">
        <v>14</v>
      </c>
      <c r="D33" s="99">
        <v>32000</v>
      </c>
      <c r="E33" s="11"/>
      <c r="F33" s="11"/>
      <c r="G33" s="11"/>
      <c r="H33" s="11"/>
      <c r="I33" s="11"/>
    </row>
    <row r="34" spans="1:9" ht="12.75">
      <c r="A34" s="4"/>
      <c r="B34" s="4"/>
      <c r="C34" s="1"/>
      <c r="D34" s="99"/>
      <c r="E34" s="11"/>
      <c r="F34" s="11"/>
      <c r="G34" s="11"/>
      <c r="H34" s="11"/>
      <c r="I34" s="11"/>
    </row>
    <row r="35" spans="1:9" ht="12.75">
      <c r="A35" s="10" t="s">
        <v>17</v>
      </c>
      <c r="B35" s="10">
        <v>751</v>
      </c>
      <c r="C35" s="7" t="s">
        <v>22</v>
      </c>
      <c r="D35" s="104"/>
      <c r="E35" s="11"/>
      <c r="F35" s="11"/>
      <c r="G35" s="11"/>
      <c r="H35" s="11"/>
      <c r="I35" s="11"/>
    </row>
    <row r="36" spans="1:9" ht="12.75">
      <c r="A36" s="10"/>
      <c r="B36" s="10"/>
      <c r="C36" s="7" t="s">
        <v>23</v>
      </c>
      <c r="D36" s="104"/>
      <c r="E36" s="11"/>
      <c r="F36" s="11"/>
      <c r="G36" s="11"/>
      <c r="H36" s="11"/>
      <c r="I36" s="11"/>
    </row>
    <row r="37" spans="1:9" ht="12.75">
      <c r="A37" s="10"/>
      <c r="B37" s="10"/>
      <c r="C37" s="7" t="s">
        <v>24</v>
      </c>
      <c r="D37" s="101">
        <f>SUM(D39:D42)</f>
        <v>6080</v>
      </c>
      <c r="E37" s="11"/>
      <c r="F37" s="11"/>
      <c r="G37" s="11"/>
      <c r="H37" s="11"/>
      <c r="I37" s="11"/>
    </row>
    <row r="38" spans="1:9" ht="12.75">
      <c r="A38" s="4"/>
      <c r="B38" s="4"/>
      <c r="C38" s="1" t="s">
        <v>548</v>
      </c>
      <c r="D38" s="99"/>
      <c r="E38" s="11"/>
      <c r="F38" s="11"/>
      <c r="G38" s="11"/>
      <c r="H38" s="11"/>
      <c r="I38" s="11"/>
    </row>
    <row r="39" spans="1:9" ht="12.75">
      <c r="A39" s="4"/>
      <c r="B39" s="4"/>
      <c r="C39" s="1" t="s">
        <v>25</v>
      </c>
      <c r="D39" s="99">
        <v>2780</v>
      </c>
      <c r="E39" s="11"/>
      <c r="F39" s="11"/>
      <c r="G39" s="11"/>
      <c r="H39" s="11"/>
      <c r="I39" s="11"/>
    </row>
    <row r="40" spans="1:9" ht="12.75">
      <c r="A40" s="4"/>
      <c r="B40" s="4"/>
      <c r="C40" s="1" t="s">
        <v>416</v>
      </c>
      <c r="D40" s="99"/>
      <c r="E40" s="11"/>
      <c r="F40" s="11"/>
      <c r="G40" s="11"/>
      <c r="H40" s="11"/>
      <c r="I40" s="11"/>
    </row>
    <row r="41" spans="1:9" ht="12.75">
      <c r="A41" s="1"/>
      <c r="B41" s="1"/>
      <c r="C41" s="1" t="s">
        <v>417</v>
      </c>
      <c r="D41" s="100"/>
      <c r="E41" s="11"/>
      <c r="F41" s="11"/>
      <c r="G41" s="11"/>
      <c r="H41" s="11"/>
      <c r="I41" s="11"/>
    </row>
    <row r="42" spans="1:9" ht="12.75">
      <c r="A42" s="1"/>
      <c r="B42" s="1"/>
      <c r="C42" s="1" t="s">
        <v>418</v>
      </c>
      <c r="D42" s="100">
        <v>3300</v>
      </c>
      <c r="E42" s="11"/>
      <c r="F42" s="11"/>
      <c r="G42" s="11"/>
      <c r="H42" s="11"/>
      <c r="I42" s="11"/>
    </row>
    <row r="43" spans="1:9" ht="12.75">
      <c r="A43" s="1"/>
      <c r="B43" s="1"/>
      <c r="C43" s="1"/>
      <c r="D43" s="100"/>
      <c r="E43" s="11"/>
      <c r="F43" s="11"/>
      <c r="G43" s="11"/>
      <c r="H43" s="11"/>
      <c r="I43" s="11"/>
    </row>
    <row r="44" spans="1:9" ht="12.75">
      <c r="A44" s="10" t="s">
        <v>21</v>
      </c>
      <c r="B44" s="10">
        <v>754</v>
      </c>
      <c r="C44" s="7" t="s">
        <v>27</v>
      </c>
      <c r="D44" s="101"/>
      <c r="E44" s="11"/>
      <c r="F44" s="11"/>
      <c r="G44" s="11"/>
      <c r="H44" s="11"/>
      <c r="I44" s="11"/>
    </row>
    <row r="45" spans="1:9" ht="12.75">
      <c r="A45" s="10"/>
      <c r="B45" s="10"/>
      <c r="C45" s="7" t="s">
        <v>28</v>
      </c>
      <c r="D45" s="101">
        <f>SUM(D46)</f>
        <v>10383</v>
      </c>
      <c r="E45" s="11"/>
      <c r="F45" s="11"/>
      <c r="G45" s="11"/>
      <c r="H45" s="11"/>
      <c r="I45" s="11"/>
    </row>
    <row r="46" spans="1:9" ht="12.75">
      <c r="A46" s="4"/>
      <c r="B46" s="4"/>
      <c r="C46" s="1" t="s">
        <v>488</v>
      </c>
      <c r="D46" s="99">
        <v>10383</v>
      </c>
      <c r="E46" s="11"/>
      <c r="F46" s="11"/>
      <c r="G46" s="11"/>
      <c r="H46" s="11"/>
      <c r="I46" s="11"/>
    </row>
    <row r="47" spans="1:9" ht="12.75">
      <c r="A47" s="4"/>
      <c r="B47" s="4"/>
      <c r="C47" s="1"/>
      <c r="D47" s="99"/>
      <c r="E47" s="11"/>
      <c r="F47" s="11"/>
      <c r="G47" s="11"/>
      <c r="H47" s="11"/>
      <c r="I47" s="11"/>
    </row>
    <row r="48" spans="1:9" ht="12.75">
      <c r="A48" s="10" t="s">
        <v>26</v>
      </c>
      <c r="B48" s="10">
        <v>756</v>
      </c>
      <c r="C48" s="7" t="s">
        <v>30</v>
      </c>
      <c r="D48" s="1"/>
      <c r="E48" s="65"/>
      <c r="F48" s="11"/>
      <c r="G48" s="11"/>
      <c r="H48" s="11"/>
      <c r="I48" s="11"/>
    </row>
    <row r="49" spans="1:9" ht="12.75">
      <c r="A49" s="4"/>
      <c r="B49" s="108"/>
      <c r="C49" s="7" t="s">
        <v>31</v>
      </c>
      <c r="D49" s="99"/>
      <c r="E49" s="11"/>
      <c r="F49" s="11"/>
      <c r="G49" s="11"/>
      <c r="H49" s="11"/>
      <c r="I49" s="11"/>
    </row>
    <row r="50" spans="1:9" ht="12.75">
      <c r="A50" s="4"/>
      <c r="B50" s="108"/>
      <c r="C50" s="7" t="s">
        <v>32</v>
      </c>
      <c r="D50" s="99"/>
      <c r="E50" s="11"/>
      <c r="F50" s="11"/>
      <c r="G50" s="11"/>
      <c r="H50" s="11"/>
      <c r="I50" s="11"/>
    </row>
    <row r="51" spans="1:4" ht="12.75">
      <c r="A51" s="1"/>
      <c r="C51" s="107" t="s">
        <v>364</v>
      </c>
      <c r="D51" s="101">
        <f>SUM(D52:D68)</f>
        <v>6122282</v>
      </c>
    </row>
    <row r="52" spans="1:9" ht="12.75">
      <c r="A52" s="4"/>
      <c r="B52" s="108"/>
      <c r="C52" s="1" t="s">
        <v>365</v>
      </c>
      <c r="D52" s="99">
        <v>20600</v>
      </c>
      <c r="E52" s="11"/>
      <c r="F52" s="11"/>
      <c r="G52" s="11"/>
      <c r="H52" s="11"/>
      <c r="I52" s="11"/>
    </row>
    <row r="53" spans="1:9" ht="12.75">
      <c r="A53" s="4"/>
      <c r="B53" s="108"/>
      <c r="C53" s="1" t="s">
        <v>38</v>
      </c>
      <c r="D53" s="99">
        <v>3400000</v>
      </c>
      <c r="E53" s="11"/>
      <c r="F53" s="11"/>
      <c r="G53" s="11"/>
      <c r="H53" s="11"/>
      <c r="I53" s="11"/>
    </row>
    <row r="54" spans="1:9" ht="12.75">
      <c r="A54" s="4"/>
      <c r="B54" s="108"/>
      <c r="C54" s="1" t="s">
        <v>39</v>
      </c>
      <c r="D54" s="99">
        <v>88000</v>
      </c>
      <c r="E54" s="11"/>
      <c r="F54" s="11"/>
      <c r="G54" s="11"/>
      <c r="H54" s="11"/>
      <c r="I54" s="11"/>
    </row>
    <row r="55" spans="1:9" ht="12.75">
      <c r="A55" s="4"/>
      <c r="B55" s="108"/>
      <c r="C55" s="1" t="s">
        <v>40</v>
      </c>
      <c r="D55" s="99">
        <v>58600</v>
      </c>
      <c r="E55" s="11"/>
      <c r="F55" s="11"/>
      <c r="G55" s="11"/>
      <c r="H55" s="11"/>
      <c r="I55" s="11"/>
    </row>
    <row r="56" spans="1:9" ht="12.75">
      <c r="A56" s="4"/>
      <c r="B56" s="108"/>
      <c r="C56" s="1" t="s">
        <v>41</v>
      </c>
      <c r="D56" s="99">
        <f>100000-4408</f>
        <v>95592</v>
      </c>
      <c r="E56" s="11"/>
      <c r="F56" s="11"/>
      <c r="G56" s="11"/>
      <c r="H56" s="11"/>
      <c r="I56" s="11"/>
    </row>
    <row r="57" spans="1:9" ht="12.75">
      <c r="A57" s="4"/>
      <c r="B57" s="108"/>
      <c r="C57" s="1" t="s">
        <v>34</v>
      </c>
      <c r="D57" s="99">
        <v>16100</v>
      </c>
      <c r="E57" s="11"/>
      <c r="F57" s="11"/>
      <c r="G57" s="11"/>
      <c r="H57" s="11"/>
      <c r="I57" s="11"/>
    </row>
    <row r="58" spans="1:9" ht="12.75">
      <c r="A58" s="4"/>
      <c r="B58" s="108"/>
      <c r="C58" s="9" t="s">
        <v>35</v>
      </c>
      <c r="D58" s="99">
        <v>5600</v>
      </c>
      <c r="E58" s="11"/>
      <c r="F58" s="11"/>
      <c r="G58" s="11"/>
      <c r="H58" s="11"/>
      <c r="I58" s="11"/>
    </row>
    <row r="59" spans="1:9" ht="12.75">
      <c r="A59" s="4"/>
      <c r="B59" s="4"/>
      <c r="C59" s="9" t="s">
        <v>36</v>
      </c>
      <c r="D59" s="99">
        <v>9500</v>
      </c>
      <c r="E59" s="11"/>
      <c r="F59" s="11"/>
      <c r="G59" s="11"/>
      <c r="H59" s="11"/>
      <c r="I59" s="11"/>
    </row>
    <row r="60" spans="1:9" ht="12.75">
      <c r="A60" s="4"/>
      <c r="B60" s="4"/>
      <c r="C60" s="11" t="s">
        <v>33</v>
      </c>
      <c r="D60" s="99">
        <v>57300</v>
      </c>
      <c r="E60" s="11"/>
      <c r="F60" s="11"/>
      <c r="G60" s="11"/>
      <c r="H60" s="11"/>
      <c r="I60" s="11"/>
    </row>
    <row r="61" spans="1:9" ht="12.75">
      <c r="A61" s="1"/>
      <c r="B61" s="1"/>
      <c r="C61" t="s">
        <v>496</v>
      </c>
      <c r="D61" s="100"/>
      <c r="H61" s="11"/>
      <c r="I61" s="11"/>
    </row>
    <row r="62" spans="1:5" ht="12.75">
      <c r="A62" s="1"/>
      <c r="B62" s="1"/>
      <c r="C62" t="s">
        <v>497</v>
      </c>
      <c r="D62" s="100">
        <v>6000</v>
      </c>
      <c r="E62" s="39"/>
    </row>
    <row r="63" spans="1:7" ht="12.75">
      <c r="A63" s="4"/>
      <c r="B63" s="4"/>
      <c r="C63" s="11" t="s">
        <v>243</v>
      </c>
      <c r="D63" s="99"/>
      <c r="E63" s="11"/>
      <c r="F63" s="11"/>
      <c r="G63" s="11"/>
    </row>
    <row r="64" spans="1:9" ht="12.75">
      <c r="A64" s="4"/>
      <c r="B64" s="4"/>
      <c r="C64" s="9" t="s">
        <v>42</v>
      </c>
      <c r="D64" s="99">
        <v>50700</v>
      </c>
      <c r="E64" s="11"/>
      <c r="F64" s="11"/>
      <c r="G64" s="11"/>
      <c r="H64" s="11"/>
      <c r="I64" s="11"/>
    </row>
    <row r="65" spans="1:9" ht="12.75">
      <c r="A65" s="4"/>
      <c r="B65" s="4"/>
      <c r="C65" s="9" t="s">
        <v>37</v>
      </c>
      <c r="D65" s="99">
        <v>12400</v>
      </c>
      <c r="E65" s="11"/>
      <c r="F65" s="11"/>
      <c r="G65" s="11"/>
      <c r="H65" s="11"/>
      <c r="I65" s="11"/>
    </row>
    <row r="66" spans="1:9" ht="12.75">
      <c r="A66" s="4"/>
      <c r="B66" s="4"/>
      <c r="C66" s="1" t="s">
        <v>43</v>
      </c>
      <c r="D66" s="99">
        <f>2203649-67359</f>
        <v>2136290</v>
      </c>
      <c r="E66" s="11"/>
      <c r="F66" s="11"/>
      <c r="G66" s="11"/>
      <c r="H66" s="11"/>
      <c r="I66" s="11"/>
    </row>
    <row r="67" spans="1:9" ht="12.75">
      <c r="A67" s="4"/>
      <c r="B67" s="4"/>
      <c r="C67" s="1" t="s">
        <v>44</v>
      </c>
      <c r="D67" s="99">
        <v>20600</v>
      </c>
      <c r="E67" s="11"/>
      <c r="F67" s="11"/>
      <c r="G67" s="11"/>
      <c r="H67" s="11"/>
      <c r="I67" s="11"/>
    </row>
    <row r="68" spans="1:9" ht="12.75">
      <c r="A68" s="4"/>
      <c r="B68" s="4"/>
      <c r="C68" s="1" t="s">
        <v>219</v>
      </c>
      <c r="D68" s="99">
        <v>145000</v>
      </c>
      <c r="E68" s="11"/>
      <c r="F68" s="11"/>
      <c r="G68" s="11"/>
      <c r="H68" s="11"/>
      <c r="I68" s="11"/>
    </row>
    <row r="69" spans="1:9" ht="12.75">
      <c r="A69" s="4"/>
      <c r="B69" s="4"/>
      <c r="C69" s="1"/>
      <c r="D69" s="99"/>
      <c r="E69" s="11"/>
      <c r="F69" s="11"/>
      <c r="G69" s="11"/>
      <c r="H69" s="11"/>
      <c r="I69" s="11"/>
    </row>
    <row r="70" spans="1:9" ht="12.75">
      <c r="A70" s="10" t="s">
        <v>29</v>
      </c>
      <c r="B70" s="10">
        <v>758</v>
      </c>
      <c r="C70" s="7" t="s">
        <v>46</v>
      </c>
      <c r="D70" s="101">
        <f>SUM(D71,D76)</f>
        <v>7682527</v>
      </c>
      <c r="E70" s="11"/>
      <c r="F70" s="11"/>
      <c r="G70" s="11"/>
      <c r="H70" s="11"/>
      <c r="I70" s="11"/>
    </row>
    <row r="71" spans="1:9" ht="12.75">
      <c r="A71" s="10"/>
      <c r="B71" s="10"/>
      <c r="C71" s="16" t="s">
        <v>306</v>
      </c>
      <c r="D71" s="102">
        <f>SUM(D72:D73)</f>
        <v>7675527</v>
      </c>
      <c r="E71" s="11"/>
      <c r="F71" s="11"/>
      <c r="G71" s="11"/>
      <c r="H71" s="11"/>
      <c r="I71" s="11"/>
    </row>
    <row r="72" spans="1:9" ht="12.75">
      <c r="A72" s="4"/>
      <c r="B72" s="4"/>
      <c r="C72" s="1" t="s">
        <v>302</v>
      </c>
      <c r="D72" s="99">
        <v>5216964</v>
      </c>
      <c r="E72" s="11"/>
      <c r="F72" s="11"/>
      <c r="G72" s="11"/>
      <c r="H72" s="11"/>
      <c r="I72" s="11"/>
    </row>
    <row r="73" spans="1:9" ht="12.75">
      <c r="A73" s="4"/>
      <c r="B73" s="4"/>
      <c r="C73" s="1" t="s">
        <v>303</v>
      </c>
      <c r="D73" s="99">
        <f>SUM(D74:D75)</f>
        <v>2458563</v>
      </c>
      <c r="E73" s="11"/>
      <c r="F73" s="11"/>
      <c r="G73" s="11"/>
      <c r="H73" s="11"/>
      <c r="I73" s="11"/>
    </row>
    <row r="74" spans="1:9" ht="12.75">
      <c r="A74" s="4"/>
      <c r="B74" s="4"/>
      <c r="C74" s="1" t="s">
        <v>304</v>
      </c>
      <c r="D74" s="99">
        <v>2162756</v>
      </c>
      <c r="E74" s="11"/>
      <c r="F74" s="11"/>
      <c r="G74" s="11"/>
      <c r="H74" s="11"/>
      <c r="I74" s="11"/>
    </row>
    <row r="75" spans="1:9" ht="12.75">
      <c r="A75" s="4"/>
      <c r="B75" s="4"/>
      <c r="C75" s="1" t="s">
        <v>305</v>
      </c>
      <c r="D75" s="99">
        <v>295807</v>
      </c>
      <c r="E75" s="11"/>
      <c r="F75" s="11"/>
      <c r="G75" s="11"/>
      <c r="H75" s="11"/>
      <c r="I75" s="11"/>
    </row>
    <row r="76" spans="1:9" ht="12.75">
      <c r="A76" s="4"/>
      <c r="B76" s="4"/>
      <c r="C76" s="1" t="s">
        <v>307</v>
      </c>
      <c r="D76" s="99">
        <v>7000</v>
      </c>
      <c r="E76" s="11"/>
      <c r="F76" s="11"/>
      <c r="G76" s="11"/>
      <c r="H76" s="11"/>
      <c r="I76" s="11"/>
    </row>
    <row r="77" spans="1:9" ht="12.75">
      <c r="A77" s="4"/>
      <c r="B77" s="4"/>
      <c r="C77" s="1"/>
      <c r="D77" s="99"/>
      <c r="E77" s="11"/>
      <c r="F77" s="11"/>
      <c r="G77" s="11"/>
      <c r="H77" s="11"/>
      <c r="I77" s="11"/>
    </row>
    <row r="78" spans="1:9" ht="12.75">
      <c r="A78" s="10" t="s">
        <v>45</v>
      </c>
      <c r="B78" s="10">
        <v>801</v>
      </c>
      <c r="C78" s="7" t="s">
        <v>48</v>
      </c>
      <c r="D78" s="101">
        <f>SUM(D79:D83)</f>
        <v>1166549</v>
      </c>
      <c r="E78" s="11"/>
      <c r="F78" s="11"/>
      <c r="G78" s="11"/>
      <c r="H78" s="11"/>
      <c r="I78" s="11"/>
    </row>
    <row r="79" spans="1:9" ht="12.75">
      <c r="A79" s="4"/>
      <c r="B79" s="4"/>
      <c r="C79" s="1" t="s">
        <v>49</v>
      </c>
      <c r="D79" s="99">
        <f>130000+1360</f>
        <v>131360</v>
      </c>
      <c r="E79" s="11"/>
      <c r="F79" s="11"/>
      <c r="G79" s="11"/>
      <c r="H79" s="11"/>
      <c r="I79" s="11"/>
    </row>
    <row r="80" spans="1:9" ht="12.75">
      <c r="A80" s="4"/>
      <c r="B80" s="4"/>
      <c r="C80" s="1" t="s">
        <v>339</v>
      </c>
      <c r="D80" s="99">
        <v>40085</v>
      </c>
      <c r="E80" s="11"/>
      <c r="F80" s="11"/>
      <c r="G80" s="11"/>
      <c r="H80" s="11"/>
      <c r="I80" s="11"/>
    </row>
    <row r="81" spans="1:9" ht="12.75">
      <c r="A81" s="1"/>
      <c r="B81" s="1"/>
      <c r="C81" s="90" t="s">
        <v>343</v>
      </c>
      <c r="D81" s="99">
        <v>18000</v>
      </c>
      <c r="E81" s="11"/>
      <c r="F81" s="11"/>
      <c r="G81" s="11"/>
      <c r="H81" s="11"/>
      <c r="I81" s="11"/>
    </row>
    <row r="82" spans="1:9" ht="12.75">
      <c r="A82" s="1"/>
      <c r="B82" s="1"/>
      <c r="C82" s="1" t="s">
        <v>379</v>
      </c>
      <c r="D82" s="100"/>
      <c r="E82" s="11"/>
      <c r="F82" s="11"/>
      <c r="G82" s="11"/>
      <c r="H82" s="11"/>
      <c r="I82" s="11"/>
    </row>
    <row r="83" spans="1:9" ht="12.75">
      <c r="A83" s="1"/>
      <c r="B83" s="1"/>
      <c r="C83" s="1" t="s">
        <v>440</v>
      </c>
      <c r="D83" s="99">
        <f>974545+2559</f>
        <v>977104</v>
      </c>
      <c r="E83" s="11"/>
      <c r="F83" s="11"/>
      <c r="G83" s="11"/>
      <c r="H83" s="11"/>
      <c r="I83" s="11"/>
    </row>
    <row r="84" spans="1:9" ht="12.75">
      <c r="A84" s="1"/>
      <c r="B84" s="1"/>
      <c r="C84" s="1"/>
      <c r="D84" s="100"/>
      <c r="F84" s="11"/>
      <c r="G84" s="11"/>
      <c r="H84" s="11"/>
      <c r="I84" s="11"/>
    </row>
    <row r="85" spans="1:9" ht="12.75">
      <c r="A85" s="10" t="s">
        <v>47</v>
      </c>
      <c r="B85" s="10">
        <v>852</v>
      </c>
      <c r="C85" s="7" t="s">
        <v>244</v>
      </c>
      <c r="D85" s="101">
        <f>SUM(D86,D91)</f>
        <v>304393</v>
      </c>
      <c r="E85" s="11"/>
      <c r="F85" s="11"/>
      <c r="G85" s="11"/>
      <c r="H85" s="11"/>
      <c r="I85" s="11"/>
    </row>
    <row r="86" spans="1:9" ht="12.75">
      <c r="A86" s="4"/>
      <c r="B86" s="4"/>
      <c r="C86" s="1" t="s">
        <v>53</v>
      </c>
      <c r="D86" s="99">
        <f>SUM(D87:D90)</f>
        <v>293393</v>
      </c>
      <c r="E86" s="11"/>
      <c r="F86" s="11"/>
      <c r="G86" s="11"/>
      <c r="H86" s="11"/>
      <c r="I86" s="11"/>
    </row>
    <row r="87" spans="1:9" ht="12.75">
      <c r="A87" s="4"/>
      <c r="B87" s="4"/>
      <c r="C87" s="1" t="s">
        <v>54</v>
      </c>
      <c r="D87" s="99">
        <v>4558</v>
      </c>
      <c r="E87" s="11"/>
      <c r="F87" s="11"/>
      <c r="G87" s="11"/>
      <c r="H87" s="11"/>
      <c r="I87" s="11"/>
    </row>
    <row r="88" spans="1:9" ht="12.75">
      <c r="A88" s="4"/>
      <c r="B88" s="4"/>
      <c r="C88" s="1" t="s">
        <v>55</v>
      </c>
      <c r="D88" s="99">
        <v>133189</v>
      </c>
      <c r="E88" s="11"/>
      <c r="F88" s="11"/>
      <c r="G88" s="11"/>
      <c r="H88" s="11"/>
      <c r="I88" s="11"/>
    </row>
    <row r="89" spans="1:9" ht="12.75">
      <c r="A89" s="4"/>
      <c r="B89" s="4"/>
      <c r="C89" s="1" t="s">
        <v>56</v>
      </c>
      <c r="D89" s="99">
        <v>9890</v>
      </c>
      <c r="E89" s="11"/>
      <c r="F89" s="11"/>
      <c r="G89" s="11"/>
      <c r="H89" s="11"/>
      <c r="I89" s="11"/>
    </row>
    <row r="90" spans="1:9" ht="12.75">
      <c r="A90" s="4"/>
      <c r="B90" s="4"/>
      <c r="C90" s="1" t="s">
        <v>57</v>
      </c>
      <c r="D90" s="99">
        <v>145756</v>
      </c>
      <c r="E90" s="11"/>
      <c r="F90" s="11"/>
      <c r="G90" s="11"/>
      <c r="H90" s="11"/>
      <c r="I90" s="11"/>
    </row>
    <row r="91" spans="1:9" ht="12.75">
      <c r="A91" s="4"/>
      <c r="B91" s="4"/>
      <c r="C91" s="1" t="s">
        <v>344</v>
      </c>
      <c r="D91" s="99">
        <v>11000</v>
      </c>
      <c r="E91" s="11"/>
      <c r="F91" s="11"/>
      <c r="G91" s="11"/>
      <c r="H91" s="11"/>
      <c r="I91" s="11"/>
    </row>
    <row r="92" spans="1:9" ht="12.75">
      <c r="A92" s="1"/>
      <c r="B92" s="1"/>
      <c r="C92" s="1"/>
      <c r="D92" s="100"/>
      <c r="E92" s="11"/>
      <c r="F92" s="11"/>
      <c r="G92" s="11"/>
      <c r="H92" s="11"/>
      <c r="I92" s="11"/>
    </row>
    <row r="93" spans="1:9" ht="12.75">
      <c r="A93" s="10" t="s">
        <v>50</v>
      </c>
      <c r="B93" s="10">
        <v>854</v>
      </c>
      <c r="C93" s="7" t="s">
        <v>59</v>
      </c>
      <c r="D93" s="101">
        <f>SUM(D94:D94)</f>
        <v>27000</v>
      </c>
      <c r="E93" s="11"/>
      <c r="F93" s="11"/>
      <c r="G93" s="11"/>
      <c r="H93" s="11"/>
      <c r="I93" s="11"/>
    </row>
    <row r="94" spans="1:9" ht="12.75">
      <c r="A94" s="4"/>
      <c r="B94" s="4"/>
      <c r="C94" s="1" t="s">
        <v>60</v>
      </c>
      <c r="D94" s="99">
        <v>27000</v>
      </c>
      <c r="E94" s="11"/>
      <c r="F94" s="11"/>
      <c r="G94" s="11"/>
      <c r="H94" s="11"/>
      <c r="I94" s="11"/>
    </row>
    <row r="95" spans="1:9" ht="12.75">
      <c r="A95" s="4"/>
      <c r="B95" s="4"/>
      <c r="C95" s="1"/>
      <c r="D95" s="99"/>
      <c r="E95" s="11"/>
      <c r="F95" s="11"/>
      <c r="G95" s="11"/>
      <c r="H95" s="11"/>
      <c r="I95" s="11"/>
    </row>
    <row r="96" spans="1:9" ht="12.75">
      <c r="A96" s="10" t="s">
        <v>52</v>
      </c>
      <c r="B96" s="10">
        <v>900</v>
      </c>
      <c r="C96" s="7" t="s">
        <v>62</v>
      </c>
      <c r="D96" s="101">
        <f>SUM(D98:D101)</f>
        <v>93735</v>
      </c>
      <c r="E96" s="11"/>
      <c r="F96" s="11"/>
      <c r="G96" s="11"/>
      <c r="H96" s="11"/>
      <c r="I96" s="11"/>
    </row>
    <row r="97" spans="1:9" ht="12.75">
      <c r="A97" s="4"/>
      <c r="B97" s="4"/>
      <c r="C97" s="1" t="s">
        <v>63</v>
      </c>
      <c r="D97" s="99"/>
      <c r="E97" s="11"/>
      <c r="F97" s="11"/>
      <c r="G97" s="11"/>
      <c r="H97" s="11"/>
      <c r="I97" s="11"/>
    </row>
    <row r="98" spans="1:9" ht="12.75">
      <c r="A98" s="4"/>
      <c r="B98" s="4"/>
      <c r="C98" s="1" t="s">
        <v>64</v>
      </c>
      <c r="D98" s="99">
        <v>3500</v>
      </c>
      <c r="E98" s="11"/>
      <c r="F98" s="11"/>
      <c r="G98" s="11"/>
      <c r="H98" s="11"/>
      <c r="I98" s="11"/>
    </row>
    <row r="99" spans="1:9" ht="12.75">
      <c r="A99" s="4"/>
      <c r="B99" s="4"/>
      <c r="C99" s="96" t="s">
        <v>430</v>
      </c>
      <c r="D99" s="99">
        <v>365</v>
      </c>
      <c r="E99" s="11"/>
      <c r="F99" s="11"/>
      <c r="G99" s="11"/>
      <c r="H99" s="11"/>
      <c r="I99" s="11"/>
    </row>
    <row r="100" spans="1:9" ht="12.75">
      <c r="A100" s="1"/>
      <c r="B100" s="1"/>
      <c r="C100" s="1" t="s">
        <v>514</v>
      </c>
      <c r="D100" s="100"/>
      <c r="E100" s="11"/>
      <c r="F100" s="11"/>
      <c r="G100" s="11"/>
      <c r="H100" s="38"/>
      <c r="I100" s="11"/>
    </row>
    <row r="101" spans="1:11" ht="12.75">
      <c r="A101" s="1"/>
      <c r="B101" s="1"/>
      <c r="C101" s="90" t="s">
        <v>515</v>
      </c>
      <c r="D101" s="100">
        <v>89870</v>
      </c>
      <c r="F101" s="56"/>
      <c r="G101" s="11"/>
      <c r="H101" s="11"/>
      <c r="I101" s="11"/>
      <c r="K101" t="s">
        <v>178</v>
      </c>
    </row>
    <row r="102" spans="1:9" ht="12.75">
      <c r="A102" s="12"/>
      <c r="B102" s="12"/>
      <c r="C102" s="8"/>
      <c r="D102" s="105"/>
      <c r="E102" s="56"/>
      <c r="F102" s="11"/>
      <c r="G102" s="56"/>
      <c r="H102" s="38"/>
      <c r="I102" s="11"/>
    </row>
    <row r="103" spans="1:9" ht="12.75">
      <c r="A103" s="10"/>
      <c r="B103" s="10"/>
      <c r="C103" s="10" t="s">
        <v>65</v>
      </c>
      <c r="D103" s="101">
        <f>SUM(D11,D15,D18,D29,D37,D45,D51,D70,D78,D85,D93,D96)</f>
        <v>15854324</v>
      </c>
      <c r="E103" s="11"/>
      <c r="G103" s="11"/>
      <c r="H103" s="38"/>
      <c r="I103" s="11"/>
    </row>
    <row r="104" spans="1:9" ht="12.75">
      <c r="A104" s="5"/>
      <c r="B104" s="2"/>
      <c r="C104" s="2"/>
      <c r="D104" s="106"/>
      <c r="F104" s="11"/>
      <c r="G104" s="11"/>
      <c r="H104" s="38"/>
      <c r="I104" s="11"/>
    </row>
    <row r="105" spans="1:9" ht="12.75">
      <c r="A105" s="4"/>
      <c r="B105" s="56"/>
      <c r="C105" s="1"/>
      <c r="D105" s="46"/>
      <c r="E105" s="11"/>
      <c r="F105" s="11"/>
      <c r="G105" s="11"/>
      <c r="H105" s="11"/>
      <c r="I105" s="11"/>
    </row>
    <row r="106" spans="1:9" ht="12.75">
      <c r="A106" s="4"/>
      <c r="B106" s="56"/>
      <c r="C106" s="1"/>
      <c r="D106" s="46"/>
      <c r="E106" s="11"/>
      <c r="F106" s="11"/>
      <c r="G106" s="11"/>
      <c r="H106" s="11"/>
      <c r="I106" s="11"/>
    </row>
    <row r="107" spans="1:9" ht="12.75">
      <c r="A107" s="4"/>
      <c r="B107" s="56"/>
      <c r="C107" s="1"/>
      <c r="D107" s="46"/>
      <c r="E107" s="11"/>
      <c r="F107" s="11"/>
      <c r="G107" s="11"/>
      <c r="H107" s="11"/>
      <c r="I107" s="11"/>
    </row>
    <row r="108" spans="1:9" ht="12.75">
      <c r="A108" s="4"/>
      <c r="B108" s="56"/>
      <c r="C108" s="1"/>
      <c r="D108" s="35"/>
      <c r="E108" s="11"/>
      <c r="F108" s="11"/>
      <c r="G108" s="11"/>
      <c r="H108" s="11"/>
      <c r="I108" s="11"/>
    </row>
    <row r="109" spans="1:9" ht="12.75">
      <c r="A109" s="10"/>
      <c r="B109" s="89"/>
      <c r="C109" s="7"/>
      <c r="D109" s="45"/>
      <c r="E109" s="11"/>
      <c r="F109" s="11"/>
      <c r="G109" s="11"/>
      <c r="H109" s="11"/>
      <c r="I109" s="11"/>
    </row>
    <row r="110" spans="1:9" ht="12.75">
      <c r="A110" s="4"/>
      <c r="B110" s="56"/>
      <c r="C110" s="1"/>
      <c r="D110" s="35"/>
      <c r="E110" s="11"/>
      <c r="F110" s="11"/>
      <c r="G110" s="11"/>
      <c r="H110" s="11"/>
      <c r="I110" s="11"/>
    </row>
    <row r="111" spans="1:9" ht="12.75">
      <c r="A111" s="4"/>
      <c r="B111" s="56"/>
      <c r="C111" s="1"/>
      <c r="D111" s="94"/>
      <c r="E111" s="11"/>
      <c r="F111" s="11"/>
      <c r="G111" s="11"/>
      <c r="H111" s="11"/>
      <c r="I111" s="11"/>
    </row>
    <row r="112" spans="1:9" ht="12.75">
      <c r="A112" s="4"/>
      <c r="B112" s="56"/>
      <c r="C112" s="1"/>
      <c r="D112" s="35"/>
      <c r="E112" s="11"/>
      <c r="F112" s="11"/>
      <c r="G112" s="11"/>
      <c r="H112" s="11"/>
      <c r="I112" s="11"/>
    </row>
    <row r="113" spans="1:9" ht="12.75">
      <c r="A113" s="4"/>
      <c r="B113" s="56"/>
      <c r="C113" s="1"/>
      <c r="D113" s="46"/>
      <c r="E113" s="11"/>
      <c r="F113" s="11"/>
      <c r="G113" s="11"/>
      <c r="H113" s="11"/>
      <c r="I113" s="11"/>
    </row>
    <row r="114" spans="1:9" ht="12.75">
      <c r="A114" s="4"/>
      <c r="B114" s="56"/>
      <c r="C114" s="1"/>
      <c r="D114" s="35"/>
      <c r="E114" s="11"/>
      <c r="F114" s="11"/>
      <c r="G114" s="11"/>
      <c r="H114" s="11"/>
      <c r="I114" s="11"/>
    </row>
    <row r="115" spans="1:9" ht="12.75">
      <c r="A115" s="10"/>
      <c r="B115" s="89"/>
      <c r="C115" s="7"/>
      <c r="D115" s="47"/>
      <c r="E115" s="11"/>
      <c r="F115" s="11"/>
      <c r="G115" s="11"/>
      <c r="H115" s="11"/>
      <c r="I115" s="11"/>
    </row>
    <row r="116" spans="1:9" ht="12.75">
      <c r="A116" s="10"/>
      <c r="B116" s="89"/>
      <c r="C116" s="7"/>
      <c r="D116" s="47"/>
      <c r="E116" s="11"/>
      <c r="F116" s="11"/>
      <c r="G116" s="11"/>
      <c r="H116" s="11"/>
      <c r="I116" s="11"/>
    </row>
    <row r="117" spans="1:9" ht="12.75">
      <c r="A117" s="10"/>
      <c r="B117" s="89"/>
      <c r="C117" s="7"/>
      <c r="D117" s="45"/>
      <c r="E117" s="11"/>
      <c r="H117" s="11"/>
      <c r="I117" s="11"/>
    </row>
    <row r="118" spans="2:4" ht="12.75">
      <c r="B118" s="11"/>
      <c r="D118" s="40"/>
    </row>
    <row r="119" ht="12.75">
      <c r="F119" s="40"/>
    </row>
    <row r="120" spans="2:4" ht="12.75">
      <c r="B120" s="11"/>
      <c r="D120" s="40"/>
    </row>
    <row r="121" spans="2:4" ht="12.75">
      <c r="B121" s="11"/>
      <c r="D121" s="40"/>
    </row>
    <row r="122" ht="12.75">
      <c r="B122" s="11"/>
    </row>
    <row r="123" ht="12.75">
      <c r="B123" s="11"/>
    </row>
    <row r="124" ht="12.75">
      <c r="B124" s="11"/>
    </row>
    <row r="125" ht="12.75">
      <c r="B125" s="11"/>
    </row>
    <row r="126" ht="12.75">
      <c r="B126" s="11"/>
    </row>
    <row r="127" ht="12.75">
      <c r="B127" s="11"/>
    </row>
    <row r="128" ht="12.75">
      <c r="B128" s="11"/>
    </row>
    <row r="129" ht="12.75">
      <c r="B129" s="11"/>
    </row>
    <row r="130" ht="12.75">
      <c r="B130" s="11"/>
    </row>
    <row r="131" ht="12.75">
      <c r="B131" s="11"/>
    </row>
    <row r="132" ht="12.75">
      <c r="B132" s="11"/>
    </row>
    <row r="133" ht="12.75">
      <c r="B133" s="11"/>
    </row>
    <row r="134" ht="12.75">
      <c r="B134" s="11"/>
    </row>
    <row r="135" ht="12.75">
      <c r="B135" s="11"/>
    </row>
    <row r="136" ht="12.75">
      <c r="B136" s="11"/>
    </row>
    <row r="137" ht="12.75">
      <c r="B137" s="11"/>
    </row>
    <row r="138" ht="12.75">
      <c r="B138" s="11"/>
    </row>
    <row r="139" ht="12.75">
      <c r="B139" s="11"/>
    </row>
    <row r="140" ht="12.75">
      <c r="B140" s="11"/>
    </row>
    <row r="141" ht="12.75">
      <c r="B141" s="11"/>
    </row>
    <row r="142" ht="12.75">
      <c r="B142" s="11"/>
    </row>
    <row r="143" ht="12.75">
      <c r="B143" s="11"/>
    </row>
    <row r="144" ht="12.75">
      <c r="B144" s="11"/>
    </row>
    <row r="145" ht="12.75">
      <c r="B145" s="11"/>
    </row>
    <row r="146" ht="12.75">
      <c r="B146" s="11"/>
    </row>
    <row r="147" ht="12.75">
      <c r="B147" s="11"/>
    </row>
    <row r="148" ht="12.75">
      <c r="B148" s="11"/>
    </row>
    <row r="149" ht="12.75">
      <c r="B149" s="11"/>
    </row>
    <row r="150" ht="12.75">
      <c r="B150" s="11"/>
    </row>
    <row r="151" ht="12.75">
      <c r="B151" s="11"/>
    </row>
  </sheetData>
  <mergeCells count="1">
    <mergeCell ref="A4:D4"/>
  </mergeCells>
  <printOptions/>
  <pageMargins left="1.3779527559055118" right="0.7874015748031497" top="0.984251968503937" bottom="0.984251968503937" header="0.5118110236220472" footer="0.5118110236220472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C2" sqref="C2:D2"/>
    </sheetView>
  </sheetViews>
  <sheetFormatPr defaultColWidth="9.00390625" defaultRowHeight="12.75"/>
  <cols>
    <col min="1" max="1" width="3.25390625" style="0" customWidth="1"/>
    <col min="2" max="2" width="7.25390625" style="0" customWidth="1"/>
    <col min="3" max="3" width="55.25390625" style="0" customWidth="1"/>
    <col min="4" max="4" width="12.00390625" style="0" customWidth="1"/>
    <col min="5" max="5" width="0.12890625" style="0" hidden="1" customWidth="1"/>
    <col min="6" max="6" width="9.125" style="0" hidden="1" customWidth="1"/>
  </cols>
  <sheetData>
    <row r="1" spans="1:6" ht="15.75">
      <c r="A1" s="95"/>
      <c r="B1" s="95"/>
      <c r="C1" s="95"/>
      <c r="D1" s="210" t="s">
        <v>567</v>
      </c>
      <c r="E1" s="95"/>
      <c r="F1" s="95"/>
    </row>
    <row r="2" spans="1:6" ht="12.75">
      <c r="A2" s="95"/>
      <c r="B2" s="95"/>
      <c r="C2" s="242" t="s">
        <v>568</v>
      </c>
      <c r="D2" s="242"/>
      <c r="E2" s="95"/>
      <c r="F2" s="95"/>
    </row>
    <row r="3" spans="1:7" ht="12.75">
      <c r="A3" s="95"/>
      <c r="B3" s="95"/>
      <c r="C3" s="211"/>
      <c r="D3" s="95"/>
      <c r="E3" s="95"/>
      <c r="F3" s="95"/>
      <c r="G3" t="s">
        <v>178</v>
      </c>
    </row>
    <row r="4" spans="1:6" ht="12.75">
      <c r="A4" s="95"/>
      <c r="B4" s="95"/>
      <c r="C4" s="95"/>
      <c r="D4" s="95"/>
      <c r="E4" s="95"/>
      <c r="F4" s="95"/>
    </row>
    <row r="5" spans="1:6" ht="12.75">
      <c r="A5" s="259" t="s">
        <v>447</v>
      </c>
      <c r="B5" s="259"/>
      <c r="C5" s="259"/>
      <c r="D5" s="259"/>
      <c r="E5" s="259"/>
      <c r="F5" s="259"/>
    </row>
    <row r="6" spans="1:6" ht="12.75">
      <c r="A6" s="116"/>
      <c r="B6" s="116"/>
      <c r="C6" s="260" t="s">
        <v>300</v>
      </c>
      <c r="D6" s="260"/>
      <c r="E6" s="260"/>
      <c r="F6" s="116"/>
    </row>
    <row r="7" spans="1:6" ht="12.75">
      <c r="A7" s="116"/>
      <c r="B7" s="116" t="s">
        <v>190</v>
      </c>
      <c r="C7" s="260" t="s">
        <v>550</v>
      </c>
      <c r="D7" s="260"/>
      <c r="E7" s="260"/>
      <c r="F7" s="116"/>
    </row>
    <row r="8" spans="1:6" ht="12.75">
      <c r="A8" s="116"/>
      <c r="B8" s="116"/>
      <c r="C8" s="260" t="s">
        <v>301</v>
      </c>
      <c r="D8" s="260"/>
      <c r="E8" s="260"/>
      <c r="F8" s="116"/>
    </row>
    <row r="9" spans="1:6" ht="12.75">
      <c r="A9" s="95"/>
      <c r="B9" s="95"/>
      <c r="C9" s="95"/>
      <c r="D9" s="95"/>
      <c r="E9" s="95"/>
      <c r="F9" s="95"/>
    </row>
    <row r="10" spans="1:6" ht="12.75">
      <c r="A10" s="145" t="s">
        <v>0</v>
      </c>
      <c r="B10" s="177" t="s">
        <v>1</v>
      </c>
      <c r="C10" s="145" t="s">
        <v>74</v>
      </c>
      <c r="D10" s="145" t="s">
        <v>191</v>
      </c>
      <c r="E10" s="148"/>
      <c r="F10" s="149"/>
    </row>
    <row r="11" spans="1:6" ht="12.75">
      <c r="A11" s="145">
        <v>1</v>
      </c>
      <c r="B11" s="177">
        <v>2</v>
      </c>
      <c r="C11" s="145">
        <v>3</v>
      </c>
      <c r="D11" s="145">
        <v>4</v>
      </c>
      <c r="E11" s="150"/>
      <c r="F11" s="151"/>
    </row>
    <row r="12" spans="1:6" ht="12.75">
      <c r="A12" s="123"/>
      <c r="B12" s="212"/>
      <c r="C12" s="123"/>
      <c r="D12" s="105"/>
      <c r="E12" s="213"/>
      <c r="F12" s="214"/>
    </row>
    <row r="13" spans="1:6" ht="12.75">
      <c r="A13" s="126" t="s">
        <v>3</v>
      </c>
      <c r="B13" s="150">
        <v>750</v>
      </c>
      <c r="C13" s="126" t="s">
        <v>18</v>
      </c>
      <c r="D13" s="215">
        <f>SUM(D18:D25)</f>
        <v>67985</v>
      </c>
      <c r="E13" s="135"/>
      <c r="F13" s="155"/>
    </row>
    <row r="14" spans="1:6" ht="12.75">
      <c r="A14" s="126"/>
      <c r="B14" s="150"/>
      <c r="C14" s="138" t="s">
        <v>192</v>
      </c>
      <c r="D14" s="215"/>
      <c r="E14" s="135"/>
      <c r="F14" s="155"/>
    </row>
    <row r="15" spans="1:6" ht="12.75">
      <c r="A15" s="96"/>
      <c r="B15" s="216"/>
      <c r="C15" s="96" t="s">
        <v>193</v>
      </c>
      <c r="D15" s="100"/>
      <c r="E15" s="135"/>
      <c r="F15" s="155"/>
    </row>
    <row r="16" spans="1:6" ht="12.75">
      <c r="A16" s="96"/>
      <c r="B16" s="216"/>
      <c r="C16" s="96"/>
      <c r="D16" s="100"/>
      <c r="E16" s="135"/>
      <c r="F16" s="155"/>
    </row>
    <row r="17" spans="1:6" ht="12.75">
      <c r="A17" s="96"/>
      <c r="B17" s="216"/>
      <c r="C17" s="96" t="s">
        <v>194</v>
      </c>
      <c r="D17" s="100"/>
      <c r="E17" s="135"/>
      <c r="F17" s="155"/>
    </row>
    <row r="18" spans="1:6" ht="12.75">
      <c r="A18" s="96"/>
      <c r="B18" s="216"/>
      <c r="C18" s="96" t="s">
        <v>195</v>
      </c>
      <c r="D18" s="100">
        <v>56500</v>
      </c>
      <c r="E18" s="135"/>
      <c r="F18" s="155"/>
    </row>
    <row r="19" spans="1:6" ht="12.75">
      <c r="A19" s="96"/>
      <c r="B19" s="216"/>
      <c r="C19" s="96" t="s">
        <v>196</v>
      </c>
      <c r="D19" s="100"/>
      <c r="E19" s="135"/>
      <c r="F19" s="155"/>
    </row>
    <row r="20" spans="1:6" ht="12.75">
      <c r="A20" s="96"/>
      <c r="B20" s="216"/>
      <c r="C20" s="96" t="s">
        <v>197</v>
      </c>
      <c r="D20" s="100"/>
      <c r="E20" s="135"/>
      <c r="F20" s="155"/>
    </row>
    <row r="21" spans="1:6" ht="12.75">
      <c r="A21" s="96"/>
      <c r="B21" s="216"/>
      <c r="C21" s="96" t="s">
        <v>299</v>
      </c>
      <c r="D21" s="100"/>
      <c r="E21" s="135"/>
      <c r="F21" s="155"/>
    </row>
    <row r="22" spans="1:6" ht="12.75">
      <c r="A22" s="96"/>
      <c r="B22" s="216"/>
      <c r="C22" s="96" t="s">
        <v>198</v>
      </c>
      <c r="D22" s="100">
        <v>2500</v>
      </c>
      <c r="E22" s="93"/>
      <c r="F22" s="155"/>
    </row>
    <row r="23" spans="1:6" ht="12.75">
      <c r="A23" s="96"/>
      <c r="B23" s="216"/>
      <c r="C23" s="96" t="s">
        <v>199</v>
      </c>
      <c r="D23" s="96"/>
      <c r="E23" s="93"/>
      <c r="F23" s="155"/>
    </row>
    <row r="24" spans="1:6" ht="12.75">
      <c r="A24" s="96"/>
      <c r="B24" s="216"/>
      <c r="C24" s="96" t="s">
        <v>200</v>
      </c>
      <c r="D24" s="100"/>
      <c r="E24" s="135"/>
      <c r="F24" s="155"/>
    </row>
    <row r="25" spans="1:6" ht="12.75">
      <c r="A25" s="96"/>
      <c r="B25" s="216"/>
      <c r="C25" s="96" t="s">
        <v>201</v>
      </c>
      <c r="D25" s="100">
        <v>8985</v>
      </c>
      <c r="E25" s="93"/>
      <c r="F25" s="155"/>
    </row>
    <row r="26" spans="1:6" ht="12.75">
      <c r="A26" s="96"/>
      <c r="B26" s="216"/>
      <c r="C26" s="96"/>
      <c r="D26" s="100"/>
      <c r="E26" s="135"/>
      <c r="F26" s="155"/>
    </row>
    <row r="27" spans="1:6" ht="12.75">
      <c r="A27" s="126" t="s">
        <v>6</v>
      </c>
      <c r="B27" s="150">
        <v>751</v>
      </c>
      <c r="C27" s="126" t="s">
        <v>202</v>
      </c>
      <c r="D27" s="215"/>
      <c r="E27" s="135"/>
      <c r="F27" s="155"/>
    </row>
    <row r="28" spans="1:6" ht="12.75">
      <c r="A28" s="126"/>
      <c r="B28" s="150"/>
      <c r="C28" s="126" t="s">
        <v>203</v>
      </c>
      <c r="D28" s="215">
        <f>SUM(D33:F35)</f>
        <v>6080</v>
      </c>
      <c r="E28" s="135"/>
      <c r="F28" s="155"/>
    </row>
    <row r="29" spans="1:6" ht="12.75">
      <c r="A29" s="96"/>
      <c r="B29" s="216"/>
      <c r="C29" s="96" t="s">
        <v>193</v>
      </c>
      <c r="D29" s="100"/>
      <c r="E29" s="135"/>
      <c r="F29" s="155"/>
    </row>
    <row r="30" spans="1:6" ht="12.75">
      <c r="A30" s="96"/>
      <c r="B30" s="216"/>
      <c r="C30" s="96"/>
      <c r="D30" s="100"/>
      <c r="E30" s="135"/>
      <c r="F30" s="155"/>
    </row>
    <row r="31" spans="1:6" ht="12.75">
      <c r="A31" s="96"/>
      <c r="B31" s="216"/>
      <c r="C31" s="96" t="s">
        <v>204</v>
      </c>
      <c r="D31" s="100"/>
      <c r="E31" s="135"/>
      <c r="F31" s="155"/>
    </row>
    <row r="32" spans="1:6" ht="12.75">
      <c r="A32" s="96"/>
      <c r="B32" s="216"/>
      <c r="C32" s="96" t="s">
        <v>205</v>
      </c>
      <c r="D32" s="100"/>
      <c r="E32" s="135"/>
      <c r="F32" s="155"/>
    </row>
    <row r="33" spans="1:6" ht="12.75">
      <c r="A33" s="96"/>
      <c r="B33" s="216"/>
      <c r="C33" s="96" t="s">
        <v>206</v>
      </c>
      <c r="D33" s="100">
        <v>2780</v>
      </c>
      <c r="E33" s="135"/>
      <c r="F33" s="155"/>
    </row>
    <row r="34" spans="1:6" ht="12.75">
      <c r="A34" s="96"/>
      <c r="B34" s="216"/>
      <c r="C34" s="96" t="s">
        <v>446</v>
      </c>
      <c r="D34" s="99"/>
      <c r="E34" s="135"/>
      <c r="F34" s="155"/>
    </row>
    <row r="35" spans="1:8" ht="12.75">
      <c r="A35" s="96"/>
      <c r="B35" s="95"/>
      <c r="C35" s="96" t="s">
        <v>445</v>
      </c>
      <c r="D35" s="100">
        <v>3300</v>
      </c>
      <c r="E35" s="135"/>
      <c r="F35" s="155"/>
      <c r="H35" s="19"/>
    </row>
    <row r="36" spans="1:6" ht="12.75">
      <c r="A36" s="96"/>
      <c r="B36" s="95"/>
      <c r="C36" s="96"/>
      <c r="D36" s="96"/>
      <c r="E36" s="135"/>
      <c r="F36" s="155"/>
    </row>
    <row r="37" spans="1:6" ht="12.75">
      <c r="A37" s="126" t="s">
        <v>8</v>
      </c>
      <c r="B37" s="150">
        <v>852</v>
      </c>
      <c r="C37" s="126" t="s">
        <v>244</v>
      </c>
      <c r="D37" s="215">
        <f>SUM(D41:D44)</f>
        <v>293393</v>
      </c>
      <c r="E37" s="135"/>
      <c r="F37" s="155"/>
    </row>
    <row r="38" spans="1:6" ht="12.75">
      <c r="A38" s="126"/>
      <c r="B38" s="150"/>
      <c r="C38" s="138" t="s">
        <v>207</v>
      </c>
      <c r="D38" s="215"/>
      <c r="E38" s="135"/>
      <c r="F38" s="155"/>
    </row>
    <row r="39" spans="1:6" ht="12.75">
      <c r="A39" s="96"/>
      <c r="B39" s="216"/>
      <c r="C39" s="96" t="s">
        <v>193</v>
      </c>
      <c r="D39" s="100"/>
      <c r="E39" s="135"/>
      <c r="F39" s="155"/>
    </row>
    <row r="40" spans="1:6" ht="12.75">
      <c r="A40" s="96"/>
      <c r="B40" s="216"/>
      <c r="C40" s="96"/>
      <c r="D40" s="100"/>
      <c r="E40" s="93"/>
      <c r="F40" s="155"/>
    </row>
    <row r="41" spans="1:6" ht="12.75">
      <c r="A41" s="96"/>
      <c r="B41" s="216"/>
      <c r="C41" s="96" t="s">
        <v>140</v>
      </c>
      <c r="D41" s="100">
        <v>4558</v>
      </c>
      <c r="E41" s="159"/>
      <c r="F41" s="160"/>
    </row>
    <row r="42" spans="1:6" ht="12.75">
      <c r="A42" s="96"/>
      <c r="B42" s="216"/>
      <c r="C42" s="96" t="s">
        <v>208</v>
      </c>
      <c r="D42" s="100">
        <v>133189</v>
      </c>
      <c r="E42" s="135"/>
      <c r="F42" s="163"/>
    </row>
    <row r="43" spans="1:6" ht="12.75">
      <c r="A43" s="96"/>
      <c r="B43" s="216"/>
      <c r="C43" s="234" t="s">
        <v>209</v>
      </c>
      <c r="D43" s="217">
        <v>9890</v>
      </c>
      <c r="E43" s="135"/>
      <c r="F43" s="163"/>
    </row>
    <row r="44" spans="1:6" ht="12.75">
      <c r="A44" s="96"/>
      <c r="B44" s="216"/>
      <c r="C44" s="227" t="s">
        <v>210</v>
      </c>
      <c r="D44" s="100">
        <v>145756</v>
      </c>
      <c r="E44" s="135"/>
      <c r="F44" s="163"/>
    </row>
    <row r="45" spans="1:6" ht="12.75">
      <c r="A45" s="96"/>
      <c r="B45" s="216"/>
      <c r="D45" s="1"/>
      <c r="E45" s="135"/>
      <c r="F45" s="163"/>
    </row>
    <row r="46" spans="1:6" ht="12.75">
      <c r="A46" s="126" t="s">
        <v>15</v>
      </c>
      <c r="B46" s="150">
        <v>900</v>
      </c>
      <c r="C46" s="235" t="s">
        <v>62</v>
      </c>
      <c r="D46" s="215">
        <f>D47</f>
        <v>89870</v>
      </c>
      <c r="E46" s="135"/>
      <c r="F46" s="163"/>
    </row>
    <row r="47" spans="1:6" ht="12.75">
      <c r="A47" s="96"/>
      <c r="B47" s="216"/>
      <c r="C47" s="96" t="s">
        <v>551</v>
      </c>
      <c r="D47" s="100">
        <v>89870</v>
      </c>
      <c r="E47" s="135"/>
      <c r="F47" s="163"/>
    </row>
    <row r="48" spans="1:6" ht="13.5" thickBot="1">
      <c r="A48" s="96"/>
      <c r="B48" s="216"/>
      <c r="C48" s="96"/>
      <c r="D48" s="100"/>
      <c r="E48" s="135"/>
      <c r="F48" s="163"/>
    </row>
    <row r="49" spans="1:6" ht="12.75">
      <c r="A49" s="218"/>
      <c r="B49" s="219"/>
      <c r="C49" s="220" t="s">
        <v>211</v>
      </c>
      <c r="D49" s="221">
        <f>SUM(D37,D28,D13,D46)</f>
        <v>457328</v>
      </c>
      <c r="E49" s="135"/>
      <c r="F49" s="163"/>
    </row>
    <row r="50" spans="1:6" ht="12.75">
      <c r="A50" s="96"/>
      <c r="B50" s="216"/>
      <c r="C50" s="96" t="s">
        <v>193</v>
      </c>
      <c r="D50" s="100"/>
      <c r="E50" s="164"/>
      <c r="F50" s="165"/>
    </row>
    <row r="51" spans="1:6" ht="12.75">
      <c r="A51" s="96"/>
      <c r="B51" s="216"/>
      <c r="C51" s="96" t="s">
        <v>212</v>
      </c>
      <c r="D51" s="100">
        <f>D49-D52</f>
        <v>451248</v>
      </c>
      <c r="E51" s="95"/>
      <c r="F51" s="95"/>
    </row>
    <row r="52" spans="1:6" ht="13.5" thickBot="1">
      <c r="A52" s="222"/>
      <c r="B52" s="223"/>
      <c r="C52" s="222" t="s">
        <v>213</v>
      </c>
      <c r="D52" s="224">
        <f>SUM(D28)</f>
        <v>6080</v>
      </c>
      <c r="E52" s="95"/>
      <c r="F52" s="95"/>
    </row>
    <row r="55" ht="12.75">
      <c r="C55" s="55"/>
    </row>
    <row r="56" spans="1:2" ht="12.75">
      <c r="A56" s="18"/>
      <c r="B56" s="18"/>
    </row>
    <row r="57" ht="12.75">
      <c r="C57" s="54"/>
    </row>
    <row r="58" ht="12.75">
      <c r="C58" s="55"/>
    </row>
    <row r="59" ht="12.75">
      <c r="C59" s="54"/>
    </row>
  </sheetData>
  <mergeCells count="5">
    <mergeCell ref="C8:E8"/>
    <mergeCell ref="C2:D2"/>
    <mergeCell ref="A5:F5"/>
    <mergeCell ref="C6:E6"/>
    <mergeCell ref="C7:E7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244" t="s">
        <v>333</v>
      </c>
      <c r="H1" s="244"/>
      <c r="I1" s="244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K15" sqref="K15"/>
    </sheetView>
  </sheetViews>
  <sheetFormatPr defaultColWidth="9.00390625" defaultRowHeight="12.75"/>
  <cols>
    <col min="1" max="1" width="8.375" style="0" customWidth="1"/>
    <col min="2" max="2" width="55.875" style="0" customWidth="1"/>
    <col min="3" max="3" width="14.125" style="0" customWidth="1"/>
    <col min="4" max="4" width="0.12890625" style="0" hidden="1" customWidth="1"/>
    <col min="5" max="5" width="9.125" style="0" hidden="1" customWidth="1"/>
  </cols>
  <sheetData>
    <row r="1" spans="1:8" ht="15.75">
      <c r="A1" s="95"/>
      <c r="B1" s="95"/>
      <c r="C1" s="225" t="s">
        <v>350</v>
      </c>
      <c r="D1" s="95"/>
      <c r="E1" s="95"/>
      <c r="F1" s="95"/>
      <c r="G1" s="95"/>
      <c r="H1" s="95"/>
    </row>
    <row r="2" spans="1:8" ht="12.75">
      <c r="A2" s="95"/>
      <c r="B2" s="242" t="s">
        <v>568</v>
      </c>
      <c r="C2" s="242"/>
      <c r="D2" s="95"/>
      <c r="E2" s="95"/>
      <c r="F2" s="95"/>
      <c r="G2" s="95"/>
      <c r="H2" s="95"/>
    </row>
    <row r="3" spans="1:8" ht="12.75">
      <c r="A3" s="95"/>
      <c r="B3" s="95"/>
      <c r="C3" s="95"/>
      <c r="D3" s="95"/>
      <c r="E3" s="95"/>
      <c r="F3" s="95" t="s">
        <v>178</v>
      </c>
      <c r="G3" s="95"/>
      <c r="H3" s="95"/>
    </row>
    <row r="4" spans="1:8" ht="12.75">
      <c r="A4" s="95"/>
      <c r="B4" s="95"/>
      <c r="C4" s="95"/>
      <c r="D4" s="95"/>
      <c r="E4" s="95"/>
      <c r="F4" s="95"/>
      <c r="G4" s="95"/>
      <c r="H4" s="95"/>
    </row>
    <row r="5" spans="1:8" ht="12.75">
      <c r="A5" s="259" t="s">
        <v>449</v>
      </c>
      <c r="B5" s="259"/>
      <c r="C5" s="259"/>
      <c r="D5" s="259"/>
      <c r="E5" s="259"/>
      <c r="F5" s="95"/>
      <c r="G5" s="95"/>
      <c r="H5" s="95"/>
    </row>
    <row r="6" spans="1:8" ht="12.75">
      <c r="A6" s="116"/>
      <c r="B6" s="243"/>
      <c r="C6" s="243"/>
      <c r="D6" s="243"/>
      <c r="E6" s="116"/>
      <c r="F6" s="95"/>
      <c r="G6" s="95"/>
      <c r="H6" s="95"/>
    </row>
    <row r="7" spans="1:8" ht="12.75">
      <c r="A7" s="145" t="s">
        <v>0</v>
      </c>
      <c r="B7" s="145" t="s">
        <v>74</v>
      </c>
      <c r="C7" s="145" t="s">
        <v>191</v>
      </c>
      <c r="D7" s="95"/>
      <c r="E7" s="95"/>
      <c r="F7" s="95"/>
      <c r="G7" s="95"/>
      <c r="H7" s="95"/>
    </row>
    <row r="8" spans="1:8" ht="12.75">
      <c r="A8" s="145">
        <v>1</v>
      </c>
      <c r="B8" s="145">
        <v>2</v>
      </c>
      <c r="C8" s="145">
        <v>3</v>
      </c>
      <c r="D8" s="149"/>
      <c r="E8" s="149"/>
      <c r="F8" s="95"/>
      <c r="G8" s="95"/>
      <c r="H8" s="95"/>
    </row>
    <row r="9" spans="1:8" ht="12.75">
      <c r="A9" s="126" t="s">
        <v>3</v>
      </c>
      <c r="B9" s="126" t="s">
        <v>221</v>
      </c>
      <c r="C9" s="215">
        <f>SUM(C11,C15)</f>
        <v>319500</v>
      </c>
      <c r="D9" s="151"/>
      <c r="E9" s="151"/>
      <c r="F9" s="95"/>
      <c r="G9" s="95"/>
      <c r="H9" s="95"/>
    </row>
    <row r="10" spans="1:8" ht="12.75">
      <c r="A10" s="126"/>
      <c r="B10" s="96"/>
      <c r="C10" s="215"/>
      <c r="D10" s="226"/>
      <c r="E10" s="155"/>
      <c r="F10" s="95"/>
      <c r="G10" s="95"/>
      <c r="H10" s="95"/>
    </row>
    <row r="11" spans="1:8" ht="12.75">
      <c r="A11" s="126"/>
      <c r="B11" s="96" t="s">
        <v>298</v>
      </c>
      <c r="C11" s="217">
        <f>SUM(C14)</f>
        <v>110000</v>
      </c>
      <c r="D11" s="226"/>
      <c r="E11" s="155"/>
      <c r="F11" s="95"/>
      <c r="G11" s="95"/>
      <c r="H11" s="95"/>
    </row>
    <row r="12" spans="1:8" ht="12.75">
      <c r="A12" s="126"/>
      <c r="B12" s="96"/>
      <c r="C12" s="215"/>
      <c r="D12" s="226"/>
      <c r="E12" s="155"/>
      <c r="F12" s="95"/>
      <c r="G12" s="95"/>
      <c r="H12" s="95"/>
    </row>
    <row r="13" spans="1:8" ht="12.75">
      <c r="A13" s="126"/>
      <c r="B13" s="96" t="s">
        <v>371</v>
      </c>
      <c r="C13" s="96"/>
      <c r="D13" s="226"/>
      <c r="E13" s="155"/>
      <c r="F13" s="95"/>
      <c r="G13" s="95"/>
      <c r="H13" s="95"/>
    </row>
    <row r="14" spans="1:8" ht="12.75">
      <c r="A14" s="126"/>
      <c r="B14" s="96" t="s">
        <v>372</v>
      </c>
      <c r="C14" s="217">
        <f>Wydatki!E90</f>
        <v>110000</v>
      </c>
      <c r="D14" s="226"/>
      <c r="E14" s="155"/>
      <c r="F14" s="95"/>
      <c r="G14" s="95"/>
      <c r="H14" s="95"/>
    </row>
    <row r="15" spans="1:8" ht="12.75">
      <c r="A15" s="96"/>
      <c r="B15" s="96" t="s">
        <v>222</v>
      </c>
      <c r="C15" s="100">
        <f>SUM(C17:C19)</f>
        <v>209500</v>
      </c>
      <c r="D15" s="226"/>
      <c r="E15" s="155"/>
      <c r="F15" s="95"/>
      <c r="G15" s="95"/>
      <c r="H15" s="95"/>
    </row>
    <row r="16" spans="1:8" ht="12.75">
      <c r="A16" s="96"/>
      <c r="B16" s="96"/>
      <c r="C16" s="100"/>
      <c r="D16" s="226"/>
      <c r="E16" s="155"/>
      <c r="F16" s="95"/>
      <c r="G16" s="95"/>
      <c r="H16" s="95"/>
    </row>
    <row r="17" spans="1:8" ht="12.75">
      <c r="A17" s="96"/>
      <c r="B17" s="96" t="s">
        <v>223</v>
      </c>
      <c r="C17" s="100">
        <f>Wydatki!E403</f>
        <v>120000</v>
      </c>
      <c r="D17" s="226"/>
      <c r="E17" s="155"/>
      <c r="F17" s="95"/>
      <c r="G17" s="95"/>
      <c r="H17" s="95"/>
    </row>
    <row r="18" spans="1:8" ht="12.75">
      <c r="A18" s="96"/>
      <c r="B18" s="96" t="s">
        <v>224</v>
      </c>
      <c r="C18" s="100">
        <f>Wydatki!E412</f>
        <v>80000</v>
      </c>
      <c r="D18" s="226"/>
      <c r="E18" s="155"/>
      <c r="F18" s="95"/>
      <c r="G18" s="95"/>
      <c r="H18" s="95"/>
    </row>
    <row r="19" spans="1:8" ht="12.75">
      <c r="A19" s="126"/>
      <c r="B19" s="138" t="s">
        <v>547</v>
      </c>
      <c r="C19" s="217">
        <f>Wydatki!E431</f>
        <v>9500</v>
      </c>
      <c r="D19" s="226"/>
      <c r="E19" s="155"/>
      <c r="F19" s="95"/>
      <c r="G19" s="95"/>
      <c r="H19" s="95"/>
    </row>
    <row r="20" spans="1:8" ht="12.75">
      <c r="A20" s="126"/>
      <c r="B20" s="138" t="s">
        <v>546</v>
      </c>
      <c r="C20" s="217"/>
      <c r="D20" s="226"/>
      <c r="E20" s="155"/>
      <c r="F20" s="95"/>
      <c r="G20" s="95"/>
      <c r="H20" s="95"/>
    </row>
    <row r="21" spans="1:8" ht="12.75">
      <c r="A21" s="126"/>
      <c r="B21" s="138"/>
      <c r="C21" s="217"/>
      <c r="D21" s="226"/>
      <c r="E21" s="155"/>
      <c r="F21" s="95"/>
      <c r="G21" s="95"/>
      <c r="H21" s="95"/>
    </row>
    <row r="22" spans="1:8" ht="12.75">
      <c r="A22" s="126" t="s">
        <v>6</v>
      </c>
      <c r="B22" s="126" t="s">
        <v>227</v>
      </c>
      <c r="C22" s="215">
        <f>SUM(C24)+C30</f>
        <v>133000</v>
      </c>
      <c r="D22" s="226"/>
      <c r="E22" s="155"/>
      <c r="F22" s="95"/>
      <c r="G22" s="95"/>
      <c r="H22" s="95"/>
    </row>
    <row r="23" spans="1:8" ht="12.75">
      <c r="A23" s="96"/>
      <c r="B23" s="96"/>
      <c r="C23" s="100"/>
      <c r="D23" s="226"/>
      <c r="E23" s="155"/>
      <c r="F23" s="95"/>
      <c r="G23" s="95"/>
      <c r="H23" s="95"/>
    </row>
    <row r="24" spans="1:8" ht="12.75">
      <c r="A24" s="96"/>
      <c r="B24" s="96" t="s">
        <v>228</v>
      </c>
      <c r="C24" s="100">
        <f>SUM(C26)</f>
        <v>113000</v>
      </c>
      <c r="D24" s="227"/>
      <c r="E24" s="155"/>
      <c r="F24" s="95"/>
      <c r="G24" s="95"/>
      <c r="H24" s="95"/>
    </row>
    <row r="25" spans="1:8" ht="12.75">
      <c r="A25" s="96"/>
      <c r="B25" s="96"/>
      <c r="C25" s="100"/>
      <c r="D25" s="227"/>
      <c r="E25" s="155"/>
      <c r="F25" s="95"/>
      <c r="G25" s="95"/>
      <c r="H25" s="95"/>
    </row>
    <row r="26" spans="1:8" ht="12.75">
      <c r="A26" s="126"/>
      <c r="B26" s="138" t="s">
        <v>229</v>
      </c>
      <c r="C26" s="217">
        <f>Wydatki!E315</f>
        <v>113000</v>
      </c>
      <c r="D26" s="226"/>
      <c r="E26" s="155"/>
      <c r="F26" s="95"/>
      <c r="G26" s="95"/>
      <c r="H26" s="95"/>
    </row>
    <row r="27" spans="1:8" ht="12.75">
      <c r="A27" s="96"/>
      <c r="B27" s="96" t="s">
        <v>230</v>
      </c>
      <c r="C27" s="100"/>
      <c r="D27" s="227"/>
      <c r="E27" s="155"/>
      <c r="F27" s="95"/>
      <c r="G27" s="95"/>
      <c r="H27" s="95"/>
    </row>
    <row r="28" spans="1:8" ht="12.75">
      <c r="A28" s="96"/>
      <c r="B28" s="96" t="s">
        <v>542</v>
      </c>
      <c r="C28" s="100">
        <f>C30</f>
        <v>20000</v>
      </c>
      <c r="D28" s="226"/>
      <c r="E28" s="155"/>
      <c r="F28" s="95"/>
      <c r="G28" s="95"/>
      <c r="H28" s="95"/>
    </row>
    <row r="29" spans="1:8" ht="12.75">
      <c r="A29" s="96"/>
      <c r="B29" s="96"/>
      <c r="C29" s="100"/>
      <c r="D29" s="226"/>
      <c r="E29" s="155"/>
      <c r="F29" s="95"/>
      <c r="G29" s="95"/>
      <c r="H29" s="95"/>
    </row>
    <row r="30" spans="1:8" ht="12.75">
      <c r="A30" s="96"/>
      <c r="B30" s="96" t="s">
        <v>543</v>
      </c>
      <c r="C30" s="100">
        <f>Wydatki!E470</f>
        <v>20000</v>
      </c>
      <c r="D30" s="226"/>
      <c r="E30" s="155"/>
      <c r="F30" s="95"/>
      <c r="G30" s="95"/>
      <c r="H30" s="95"/>
    </row>
    <row r="31" spans="1:8" ht="12.75">
      <c r="A31" s="96"/>
      <c r="B31" s="96"/>
      <c r="C31" s="100"/>
      <c r="D31" s="226"/>
      <c r="E31" s="155"/>
      <c r="F31" s="95"/>
      <c r="G31" s="95"/>
      <c r="H31" s="95"/>
    </row>
    <row r="32" spans="1:8" ht="12.75">
      <c r="A32" s="126" t="s">
        <v>8</v>
      </c>
      <c r="B32" s="126" t="s">
        <v>231</v>
      </c>
      <c r="C32" s="215">
        <f>SUM(C34)</f>
        <v>799580</v>
      </c>
      <c r="D32" s="226"/>
      <c r="E32" s="155"/>
      <c r="F32" s="95"/>
      <c r="G32" s="95"/>
      <c r="H32" s="95"/>
    </row>
    <row r="33" spans="1:8" ht="12.75">
      <c r="A33" s="96"/>
      <c r="B33" s="96"/>
      <c r="C33" s="100"/>
      <c r="D33" s="226"/>
      <c r="E33" s="155"/>
      <c r="F33" s="95"/>
      <c r="G33" s="95"/>
      <c r="H33" s="95"/>
    </row>
    <row r="34" spans="1:8" ht="12.75">
      <c r="A34" s="96"/>
      <c r="B34" s="96" t="s">
        <v>225</v>
      </c>
      <c r="C34" s="100">
        <f>SUM(C36:C37)</f>
        <v>799580</v>
      </c>
      <c r="D34" s="226"/>
      <c r="E34" s="155"/>
      <c r="F34" s="95"/>
      <c r="G34" s="95"/>
      <c r="H34" s="95"/>
    </row>
    <row r="35" spans="1:8" ht="12.75">
      <c r="A35" s="126"/>
      <c r="B35" s="126"/>
      <c r="C35" s="215"/>
      <c r="D35" s="226"/>
      <c r="E35" s="155"/>
      <c r="F35" s="95"/>
      <c r="G35" s="95"/>
      <c r="H35" s="95"/>
    </row>
    <row r="36" spans="1:8" ht="12.75">
      <c r="A36" s="126"/>
      <c r="B36" s="138" t="s">
        <v>232</v>
      </c>
      <c r="C36" s="217">
        <f>Wydatki!E448</f>
        <v>617580</v>
      </c>
      <c r="D36" s="226"/>
      <c r="E36" s="155"/>
      <c r="F36" s="95"/>
      <c r="G36" s="95"/>
      <c r="H36" s="95"/>
    </row>
    <row r="37" spans="1:8" ht="12.75">
      <c r="A37" s="126"/>
      <c r="B37" s="138" t="s">
        <v>226</v>
      </c>
      <c r="C37" s="217">
        <f>Wydatki!E453</f>
        <v>182000</v>
      </c>
      <c r="D37" s="226"/>
      <c r="E37" s="155"/>
      <c r="F37" s="95"/>
      <c r="G37" s="95"/>
      <c r="H37" s="95"/>
    </row>
    <row r="38" spans="1:8" ht="12.75">
      <c r="A38" s="96"/>
      <c r="B38" s="96"/>
      <c r="C38" s="100"/>
      <c r="D38" s="226"/>
      <c r="E38" s="155"/>
      <c r="F38" s="95"/>
      <c r="G38" s="95"/>
      <c r="H38" s="95"/>
    </row>
    <row r="39" spans="1:8" ht="12.75">
      <c r="A39" s="126" t="s">
        <v>15</v>
      </c>
      <c r="B39" s="126" t="s">
        <v>233</v>
      </c>
      <c r="C39" s="215">
        <f>SUM(C41)</f>
        <v>72000</v>
      </c>
      <c r="D39" s="226"/>
      <c r="E39" s="155"/>
      <c r="F39" s="95"/>
      <c r="G39" s="95"/>
      <c r="H39" s="95"/>
    </row>
    <row r="40" spans="1:8" ht="12.75">
      <c r="A40" s="96"/>
      <c r="B40" s="96"/>
      <c r="C40" s="100"/>
      <c r="D40" s="226"/>
      <c r="E40" s="155"/>
      <c r="F40" s="95"/>
      <c r="G40" s="95"/>
      <c r="H40" s="95"/>
    </row>
    <row r="41" spans="1:8" ht="12.75">
      <c r="A41" s="96"/>
      <c r="B41" s="96" t="s">
        <v>222</v>
      </c>
      <c r="C41" s="100">
        <f>SUM(C43)</f>
        <v>72000</v>
      </c>
      <c r="D41" s="226"/>
      <c r="E41" s="155"/>
      <c r="F41" s="95"/>
      <c r="G41" s="95"/>
      <c r="H41" s="95"/>
    </row>
    <row r="42" spans="1:8" ht="12.75">
      <c r="A42" s="126"/>
      <c r="B42" s="126"/>
      <c r="C42" s="215"/>
      <c r="D42" s="227"/>
      <c r="E42" s="155"/>
      <c r="F42" s="95"/>
      <c r="G42" s="95"/>
      <c r="H42" s="95"/>
    </row>
    <row r="43" spans="1:8" ht="12.75">
      <c r="A43" s="96"/>
      <c r="B43" s="138" t="s">
        <v>544</v>
      </c>
      <c r="C43" s="217">
        <f>Wydatki!E429</f>
        <v>72000</v>
      </c>
      <c r="D43" s="228"/>
      <c r="E43" s="160"/>
      <c r="F43" s="95"/>
      <c r="G43" s="95"/>
      <c r="H43" s="95"/>
    </row>
    <row r="44" spans="1:8" ht="12.75">
      <c r="A44" s="96"/>
      <c r="B44" s="138" t="s">
        <v>234</v>
      </c>
      <c r="C44" s="217"/>
      <c r="D44" s="228"/>
      <c r="E44" s="160"/>
      <c r="F44" s="95"/>
      <c r="G44" s="95"/>
      <c r="H44" s="95"/>
    </row>
    <row r="45" spans="1:8" ht="12.75">
      <c r="A45" s="96"/>
      <c r="B45" s="138"/>
      <c r="C45" s="217"/>
      <c r="D45" s="228"/>
      <c r="E45" s="160"/>
      <c r="F45" s="95"/>
      <c r="G45" s="95"/>
      <c r="H45" s="95"/>
    </row>
    <row r="46" spans="1:8" ht="12.75">
      <c r="A46" s="126" t="s">
        <v>17</v>
      </c>
      <c r="B46" s="136" t="s">
        <v>399</v>
      </c>
      <c r="C46" s="215">
        <f>C48</f>
        <v>24000</v>
      </c>
      <c r="D46" s="228"/>
      <c r="E46" s="160"/>
      <c r="F46" s="95"/>
      <c r="G46" s="95"/>
      <c r="H46" s="95"/>
    </row>
    <row r="47" spans="1:8" ht="12.75">
      <c r="A47" s="96"/>
      <c r="B47" s="95"/>
      <c r="C47" s="100"/>
      <c r="D47" s="128" t="s">
        <v>181</v>
      </c>
      <c r="E47" s="160"/>
      <c r="F47" s="95"/>
      <c r="G47" s="95"/>
      <c r="H47" s="95"/>
    </row>
    <row r="48" spans="1:8" ht="12.75">
      <c r="A48" s="96"/>
      <c r="B48" s="95" t="s">
        <v>400</v>
      </c>
      <c r="C48" s="100">
        <f>C51</f>
        <v>24000</v>
      </c>
      <c r="D48" s="135"/>
      <c r="E48" s="163"/>
      <c r="F48" s="95"/>
      <c r="G48" s="95"/>
      <c r="H48" s="95"/>
    </row>
    <row r="49" spans="1:8" ht="12.75">
      <c r="A49" s="96"/>
      <c r="B49" s="95"/>
      <c r="C49" s="100"/>
      <c r="D49" s="135"/>
      <c r="E49" s="163"/>
      <c r="F49" s="95"/>
      <c r="G49" s="95"/>
      <c r="H49" s="95"/>
    </row>
    <row r="50" spans="1:8" ht="12.75">
      <c r="A50" s="96"/>
      <c r="B50" s="95" t="s">
        <v>545</v>
      </c>
      <c r="C50" s="100"/>
      <c r="D50" s="95"/>
      <c r="E50" s="95"/>
      <c r="F50" s="95"/>
      <c r="G50" s="95"/>
      <c r="H50" s="95"/>
    </row>
    <row r="51" spans="1:8" ht="12.75">
      <c r="A51" s="96"/>
      <c r="B51" s="95" t="s">
        <v>448</v>
      </c>
      <c r="C51" s="100">
        <f>Wydatki!E12</f>
        <v>24000</v>
      </c>
      <c r="D51" s="95"/>
      <c r="E51" s="95"/>
      <c r="F51" s="95"/>
      <c r="G51" s="95"/>
      <c r="H51" s="95"/>
    </row>
    <row r="52" spans="1:8" ht="12.75">
      <c r="A52" s="142"/>
      <c r="B52" s="95"/>
      <c r="C52" s="142"/>
      <c r="D52" s="95"/>
      <c r="E52" s="95"/>
      <c r="F52" s="95"/>
      <c r="G52" s="95"/>
      <c r="H52" s="95"/>
    </row>
    <row r="53" spans="1:8" ht="12.75">
      <c r="A53" s="123"/>
      <c r="B53" s="229"/>
      <c r="C53" s="230"/>
      <c r="D53" s="95"/>
      <c r="E53" s="95"/>
      <c r="F53" s="95"/>
      <c r="G53" s="95"/>
      <c r="H53" s="95"/>
    </row>
    <row r="54" spans="1:8" ht="12.75">
      <c r="A54" s="126"/>
      <c r="B54" s="126" t="s">
        <v>235</v>
      </c>
      <c r="C54" s="215">
        <f>SUM(C9)+(C22)+(C32)+(C39)+C46</f>
        <v>1348080</v>
      </c>
      <c r="D54" s="95"/>
      <c r="E54" s="95"/>
      <c r="F54" s="95"/>
      <c r="G54" s="95"/>
      <c r="H54" s="95"/>
    </row>
    <row r="55" spans="1:8" ht="12.75">
      <c r="A55" s="142"/>
      <c r="B55" s="231"/>
      <c r="C55" s="232"/>
      <c r="D55" s="95"/>
      <c r="E55" s="95"/>
      <c r="F55" s="95"/>
      <c r="G55" s="95"/>
      <c r="H55" s="95"/>
    </row>
  </sheetData>
  <mergeCells count="3">
    <mergeCell ref="A5:E5"/>
    <mergeCell ref="B6:D6"/>
    <mergeCell ref="B2:C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G19" sqref="G19"/>
    </sheetView>
  </sheetViews>
  <sheetFormatPr defaultColWidth="9.00390625" defaultRowHeight="12.75"/>
  <cols>
    <col min="1" max="1" width="6.75390625" style="21" customWidth="1"/>
    <col min="2" max="2" width="7.875" style="21" customWidth="1"/>
    <col min="3" max="3" width="43.625" style="21" customWidth="1"/>
    <col min="4" max="4" width="16.125" style="21" customWidth="1"/>
    <col min="5" max="5" width="11.375" style="21" bestFit="1" customWidth="1"/>
    <col min="6" max="6" width="9.625" style="21" bestFit="1" customWidth="1"/>
    <col min="7" max="16384" width="9.125" style="21" customWidth="1"/>
  </cols>
  <sheetData>
    <row r="1" ht="15.75">
      <c r="D1" s="22" t="s">
        <v>353</v>
      </c>
    </row>
    <row r="2" spans="3:4" ht="15">
      <c r="C2" s="246" t="s">
        <v>569</v>
      </c>
      <c r="D2" s="246"/>
    </row>
    <row r="5" spans="1:4" ht="15.75">
      <c r="A5" s="245" t="s">
        <v>292</v>
      </c>
      <c r="B5" s="245"/>
      <c r="C5" s="245"/>
      <c r="D5" s="245"/>
    </row>
    <row r="6" spans="1:4" ht="15.75">
      <c r="A6" s="245" t="s">
        <v>444</v>
      </c>
      <c r="B6" s="245"/>
      <c r="C6" s="245"/>
      <c r="D6" s="245"/>
    </row>
    <row r="7" spans="1:4" ht="15.75">
      <c r="A7" s="22"/>
      <c r="B7" s="22"/>
      <c r="C7" s="22"/>
      <c r="D7" s="22"/>
    </row>
    <row r="9" spans="1:4" ht="15.75">
      <c r="A9" s="23" t="s">
        <v>66</v>
      </c>
      <c r="B9" s="23" t="s">
        <v>1</v>
      </c>
      <c r="C9" s="23" t="s">
        <v>2</v>
      </c>
      <c r="D9" s="23" t="s">
        <v>443</v>
      </c>
    </row>
    <row r="10" spans="1:4" ht="15.75">
      <c r="A10" s="24"/>
      <c r="B10" s="24"/>
      <c r="C10" s="24"/>
      <c r="D10" s="24" t="s">
        <v>245</v>
      </c>
    </row>
    <row r="11" spans="1:4" ht="15.75">
      <c r="A11" s="25"/>
      <c r="B11" s="25"/>
      <c r="C11" s="25"/>
      <c r="D11" s="25"/>
    </row>
    <row r="12" spans="1:4" ht="15">
      <c r="A12" s="26" t="s">
        <v>67</v>
      </c>
      <c r="B12" s="26" t="s">
        <v>240</v>
      </c>
      <c r="C12" s="109" t="s">
        <v>68</v>
      </c>
      <c r="D12" s="28">
        <f>Dochody!D11</f>
        <v>20000</v>
      </c>
    </row>
    <row r="13" spans="1:4" ht="15">
      <c r="A13" s="29" t="s">
        <v>6</v>
      </c>
      <c r="B13" s="29" t="s">
        <v>241</v>
      </c>
      <c r="C13" s="110" t="s">
        <v>7</v>
      </c>
      <c r="D13" s="31">
        <f>Dochody!D15</f>
        <v>1600</v>
      </c>
    </row>
    <row r="14" spans="1:4" ht="15">
      <c r="A14" s="29" t="s">
        <v>8</v>
      </c>
      <c r="B14" s="29">
        <v>700</v>
      </c>
      <c r="C14" s="111" t="s">
        <v>9</v>
      </c>
      <c r="D14" s="31">
        <f>Dochody!D18</f>
        <v>319720</v>
      </c>
    </row>
    <row r="15" spans="1:4" ht="15">
      <c r="A15" s="29" t="s">
        <v>15</v>
      </c>
      <c r="B15" s="29">
        <v>750</v>
      </c>
      <c r="C15" s="111" t="s">
        <v>18</v>
      </c>
      <c r="D15" s="31">
        <f>Dochody!D29</f>
        <v>100055</v>
      </c>
    </row>
    <row r="16" spans="1:4" ht="15">
      <c r="A16" s="29" t="s">
        <v>17</v>
      </c>
      <c r="B16" s="29">
        <v>751</v>
      </c>
      <c r="C16" s="111" t="s">
        <v>22</v>
      </c>
      <c r="D16" s="30"/>
    </row>
    <row r="17" spans="1:4" ht="15">
      <c r="A17" s="29"/>
      <c r="B17" s="29"/>
      <c r="C17" s="111" t="s">
        <v>23</v>
      </c>
      <c r="D17" s="30"/>
    </row>
    <row r="18" spans="1:4" ht="15">
      <c r="A18" s="29"/>
      <c r="B18" s="29"/>
      <c r="C18" s="111" t="s">
        <v>24</v>
      </c>
      <c r="D18" s="31">
        <f>Dochody!D37</f>
        <v>6080</v>
      </c>
    </row>
    <row r="19" spans="1:4" ht="15">
      <c r="A19" s="29" t="s">
        <v>21</v>
      </c>
      <c r="B19" s="29">
        <v>754</v>
      </c>
      <c r="C19" s="111" t="s">
        <v>27</v>
      </c>
      <c r="D19" s="30"/>
    </row>
    <row r="20" spans="1:4" ht="15">
      <c r="A20" s="29"/>
      <c r="B20" s="29"/>
      <c r="C20" s="111" t="s">
        <v>28</v>
      </c>
      <c r="D20" s="31">
        <f>Dochody!D45</f>
        <v>10383</v>
      </c>
    </row>
    <row r="21" spans="1:4" ht="15">
      <c r="A21" s="29" t="s">
        <v>26</v>
      </c>
      <c r="B21" s="29">
        <v>756</v>
      </c>
      <c r="C21" s="111" t="s">
        <v>69</v>
      </c>
      <c r="D21" s="30"/>
    </row>
    <row r="22" spans="1:4" ht="15">
      <c r="A22" s="29"/>
      <c r="B22" s="29"/>
      <c r="C22" s="111" t="s">
        <v>70</v>
      </c>
      <c r="D22" s="30"/>
    </row>
    <row r="23" spans="1:4" ht="15">
      <c r="A23" s="29"/>
      <c r="B23" s="29"/>
      <c r="C23" s="111" t="s">
        <v>516</v>
      </c>
      <c r="D23" s="30"/>
    </row>
    <row r="24" spans="1:4" ht="15">
      <c r="A24" s="30"/>
      <c r="B24" s="30"/>
      <c r="C24" s="21" t="s">
        <v>517</v>
      </c>
      <c r="D24" s="31">
        <f>Dochody!D51</f>
        <v>6122282</v>
      </c>
    </row>
    <row r="25" spans="1:4" ht="15">
      <c r="A25" s="29" t="s">
        <v>29</v>
      </c>
      <c r="B25" s="29">
        <v>758</v>
      </c>
      <c r="C25" s="111" t="s">
        <v>46</v>
      </c>
      <c r="D25" s="31">
        <f>Dochody!D70</f>
        <v>7682527</v>
      </c>
    </row>
    <row r="26" spans="1:4" ht="15">
      <c r="A26" s="29" t="s">
        <v>45</v>
      </c>
      <c r="B26" s="29">
        <v>801</v>
      </c>
      <c r="C26" s="111" t="s">
        <v>48</v>
      </c>
      <c r="D26" s="31">
        <f>Dochody!D78</f>
        <v>1166549</v>
      </c>
    </row>
    <row r="27" spans="1:4" ht="15">
      <c r="A27" s="29" t="s">
        <v>47</v>
      </c>
      <c r="B27" s="29">
        <v>852</v>
      </c>
      <c r="C27" s="111" t="s">
        <v>244</v>
      </c>
      <c r="D27" s="31">
        <f>Dochody!D85</f>
        <v>304393</v>
      </c>
    </row>
    <row r="28" spans="1:4" ht="15">
      <c r="A28" s="29" t="s">
        <v>50</v>
      </c>
      <c r="B28" s="29">
        <v>854</v>
      </c>
      <c r="C28" s="111" t="s">
        <v>59</v>
      </c>
      <c r="D28" s="31">
        <f>Dochody!D93</f>
        <v>27000</v>
      </c>
    </row>
    <row r="29" spans="1:4" ht="15">
      <c r="A29" s="29" t="s">
        <v>52</v>
      </c>
      <c r="B29" s="29">
        <v>900</v>
      </c>
      <c r="C29" s="111" t="s">
        <v>71</v>
      </c>
      <c r="D29" s="31">
        <f>Dochody!D96</f>
        <v>93735</v>
      </c>
    </row>
    <row r="30" spans="1:4" ht="15">
      <c r="A30" s="29"/>
      <c r="B30" s="29"/>
      <c r="C30" s="111"/>
      <c r="D30" s="31"/>
    </row>
    <row r="31" spans="1:4" ht="15">
      <c r="A31" s="26"/>
      <c r="B31" s="26"/>
      <c r="C31" s="109"/>
      <c r="D31" s="27"/>
    </row>
    <row r="32" spans="1:4" ht="15.75">
      <c r="A32" s="29"/>
      <c r="B32" s="29"/>
      <c r="C32" s="112" t="s">
        <v>72</v>
      </c>
      <c r="D32" s="32">
        <f>SUM(D12:D30)</f>
        <v>15854324</v>
      </c>
    </row>
    <row r="33" spans="1:4" ht="15">
      <c r="A33" s="33"/>
      <c r="B33" s="33"/>
      <c r="C33" s="113"/>
      <c r="D33" s="34"/>
    </row>
    <row r="34" ht="15">
      <c r="G34" s="69"/>
    </row>
    <row r="37" ht="15">
      <c r="D37" s="114"/>
    </row>
    <row r="38" ht="15">
      <c r="D38" s="114"/>
    </row>
    <row r="39" spans="4:6" ht="15">
      <c r="D39" s="114"/>
      <c r="E39" s="114"/>
      <c r="F39" s="114"/>
    </row>
    <row r="40" ht="15.75">
      <c r="D40" s="115"/>
    </row>
    <row r="41" ht="15">
      <c r="D41" s="114"/>
    </row>
    <row r="42" ht="15">
      <c r="D42" s="114"/>
    </row>
    <row r="43" ht="15">
      <c r="D43" s="114"/>
    </row>
    <row r="44" ht="15.75">
      <c r="D44" s="115"/>
    </row>
    <row r="45" ht="15">
      <c r="D45" s="114"/>
    </row>
    <row r="46" ht="15">
      <c r="D46" s="114"/>
    </row>
    <row r="47" ht="15">
      <c r="D47" s="114"/>
    </row>
    <row r="48" ht="15">
      <c r="D48" s="114"/>
    </row>
    <row r="49" ht="15">
      <c r="D49" s="114"/>
    </row>
  </sheetData>
  <mergeCells count="3">
    <mergeCell ref="A6:D6"/>
    <mergeCell ref="A5:D5"/>
    <mergeCell ref="C2:D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D32" sqref="D32"/>
    </sheetView>
  </sheetViews>
  <sheetFormatPr defaultColWidth="9.00390625" defaultRowHeight="12.75"/>
  <cols>
    <col min="1" max="1" width="4.375" style="0" customWidth="1"/>
    <col min="2" max="2" width="6.375" style="0" customWidth="1"/>
    <col min="9" max="9" width="5.00390625" style="0" customWidth="1"/>
  </cols>
  <sheetData>
    <row r="1" spans="7:9" ht="12.75">
      <c r="G1" s="246" t="s">
        <v>451</v>
      </c>
      <c r="H1" s="246"/>
      <c r="I1" s="246"/>
    </row>
    <row r="2" spans="3:9" ht="12.75">
      <c r="C2" s="244" t="s">
        <v>564</v>
      </c>
      <c r="D2" s="244"/>
      <c r="E2" s="244"/>
      <c r="F2" s="244"/>
      <c r="G2" s="244"/>
      <c r="H2" s="244"/>
      <c r="I2" s="244"/>
    </row>
    <row r="3" spans="7:9" ht="12.75">
      <c r="G3" s="256"/>
      <c r="H3" s="256"/>
      <c r="I3" s="256"/>
    </row>
    <row r="5" spans="1:9" ht="12.75">
      <c r="A5" s="244" t="s">
        <v>489</v>
      </c>
      <c r="B5" s="244"/>
      <c r="C5" s="244"/>
      <c r="D5" s="244"/>
      <c r="E5" s="244"/>
      <c r="F5" s="244"/>
      <c r="G5" s="244"/>
      <c r="H5" s="244"/>
      <c r="I5" s="244"/>
    </row>
    <row r="9" spans="1:9" ht="12.75">
      <c r="A9" s="8"/>
      <c r="B9" s="41"/>
      <c r="C9" s="8"/>
      <c r="D9" s="75"/>
      <c r="E9" s="41"/>
      <c r="F9" s="41"/>
      <c r="G9" s="76"/>
      <c r="H9" s="75"/>
      <c r="I9" s="76"/>
    </row>
    <row r="10" spans="1:9" ht="12.75">
      <c r="A10" s="7" t="s">
        <v>0</v>
      </c>
      <c r="B10" s="18" t="s">
        <v>1</v>
      </c>
      <c r="C10" s="7" t="s">
        <v>73</v>
      </c>
      <c r="D10" s="247" t="s">
        <v>74</v>
      </c>
      <c r="E10" s="248"/>
      <c r="F10" s="248"/>
      <c r="G10" s="249"/>
      <c r="H10" s="247" t="s">
        <v>404</v>
      </c>
      <c r="I10" s="249"/>
    </row>
    <row r="11" spans="1:9" ht="12.75">
      <c r="A11" s="17"/>
      <c r="B11" s="79"/>
      <c r="C11" s="17"/>
      <c r="D11" s="80"/>
      <c r="E11" s="79"/>
      <c r="F11" s="79"/>
      <c r="G11" s="81"/>
      <c r="H11" s="252" t="s">
        <v>405</v>
      </c>
      <c r="I11" s="253"/>
    </row>
    <row r="12" spans="1:9" ht="12.75">
      <c r="A12" s="1"/>
      <c r="C12" s="1"/>
      <c r="D12" s="14"/>
      <c r="E12" s="11"/>
      <c r="F12" s="11"/>
      <c r="G12" s="9"/>
      <c r="H12" s="86"/>
      <c r="I12" s="49"/>
    </row>
    <row r="13" spans="1:9" ht="12.75">
      <c r="A13" s="7" t="s">
        <v>3</v>
      </c>
      <c r="B13" s="18">
        <v>750</v>
      </c>
      <c r="C13" s="7"/>
      <c r="D13" s="48" t="s">
        <v>18</v>
      </c>
      <c r="E13" s="42"/>
      <c r="F13" s="42"/>
      <c r="G13" s="73"/>
      <c r="H13" s="254">
        <f>H15</f>
        <v>18000</v>
      </c>
      <c r="I13" s="255"/>
    </row>
    <row r="14" spans="1:9" ht="12.75">
      <c r="A14" s="1"/>
      <c r="C14" s="1"/>
      <c r="D14" s="14"/>
      <c r="E14" s="11"/>
      <c r="F14" s="11"/>
      <c r="G14" s="9"/>
      <c r="H14" s="85"/>
      <c r="I14" s="50"/>
    </row>
    <row r="15" spans="1:9" ht="12.75">
      <c r="A15" s="1"/>
      <c r="C15" s="1">
        <v>75095</v>
      </c>
      <c r="D15" s="14" t="s">
        <v>78</v>
      </c>
      <c r="E15" s="11"/>
      <c r="F15" s="11"/>
      <c r="G15" s="9"/>
      <c r="H15" s="250">
        <f>H17</f>
        <v>18000</v>
      </c>
      <c r="I15" s="251"/>
    </row>
    <row r="16" spans="1:9" ht="12.75">
      <c r="A16" s="1"/>
      <c r="C16" s="1"/>
      <c r="D16" s="14"/>
      <c r="E16" s="11"/>
      <c r="F16" s="11"/>
      <c r="G16" s="9"/>
      <c r="H16" s="14"/>
      <c r="I16" s="9"/>
    </row>
    <row r="17" spans="1:9" ht="12.75">
      <c r="A17" s="1"/>
      <c r="C17" s="1"/>
      <c r="D17" s="14" t="s">
        <v>406</v>
      </c>
      <c r="E17" s="11"/>
      <c r="F17" s="11"/>
      <c r="G17" s="9"/>
      <c r="H17" s="250">
        <f>SUM(H19:I27)</f>
        <v>18000</v>
      </c>
      <c r="I17" s="251"/>
    </row>
    <row r="18" spans="1:9" ht="12.75">
      <c r="A18" s="1"/>
      <c r="C18" s="1"/>
      <c r="D18" s="14" t="s">
        <v>193</v>
      </c>
      <c r="E18" s="11"/>
      <c r="F18" s="11"/>
      <c r="G18" s="9"/>
      <c r="H18" s="85"/>
      <c r="I18" s="50"/>
    </row>
    <row r="19" spans="1:9" ht="12.75">
      <c r="A19" s="1"/>
      <c r="C19" s="1"/>
      <c r="D19" s="82" t="s">
        <v>407</v>
      </c>
      <c r="E19" s="83"/>
      <c r="F19" s="83"/>
      <c r="G19" s="84"/>
      <c r="H19" s="250">
        <v>2000</v>
      </c>
      <c r="I19" s="251"/>
    </row>
    <row r="20" spans="1:9" ht="12.75">
      <c r="A20" s="1"/>
      <c r="C20" s="1"/>
      <c r="D20" s="74" t="s">
        <v>408</v>
      </c>
      <c r="E20" s="52"/>
      <c r="F20" s="52"/>
      <c r="G20" s="51"/>
      <c r="H20" s="250">
        <v>2000</v>
      </c>
      <c r="I20" s="251"/>
    </row>
    <row r="21" spans="1:9" ht="12.75">
      <c r="A21" s="1"/>
      <c r="C21" s="1"/>
      <c r="D21" s="74" t="s">
        <v>409</v>
      </c>
      <c r="E21" s="52"/>
      <c r="F21" s="52"/>
      <c r="G21" s="51"/>
      <c r="H21" s="250">
        <v>2000</v>
      </c>
      <c r="I21" s="251"/>
    </row>
    <row r="22" spans="1:9" ht="12.75">
      <c r="A22" s="1"/>
      <c r="C22" s="1"/>
      <c r="D22" s="74" t="s">
        <v>410</v>
      </c>
      <c r="E22" s="52"/>
      <c r="F22" s="52"/>
      <c r="G22" s="51"/>
      <c r="H22" s="250">
        <v>2000</v>
      </c>
      <c r="I22" s="251"/>
    </row>
    <row r="23" spans="1:9" ht="12.75">
      <c r="A23" s="1"/>
      <c r="C23" s="1"/>
      <c r="D23" s="74" t="s">
        <v>411</v>
      </c>
      <c r="E23" s="52"/>
      <c r="F23" s="52"/>
      <c r="G23" s="51"/>
      <c r="H23" s="250">
        <v>2000</v>
      </c>
      <c r="I23" s="251"/>
    </row>
    <row r="24" spans="1:9" ht="12.75">
      <c r="A24" s="1"/>
      <c r="C24" s="1"/>
      <c r="D24" s="74" t="s">
        <v>412</v>
      </c>
      <c r="E24" s="52"/>
      <c r="F24" s="52"/>
      <c r="G24" s="51"/>
      <c r="H24" s="250">
        <v>2000</v>
      </c>
      <c r="I24" s="251"/>
    </row>
    <row r="25" spans="1:9" ht="12.75">
      <c r="A25" s="1"/>
      <c r="C25" s="1"/>
      <c r="D25" s="74" t="s">
        <v>413</v>
      </c>
      <c r="E25" s="52"/>
      <c r="F25" s="52"/>
      <c r="G25" s="51"/>
      <c r="H25" s="250">
        <v>2000</v>
      </c>
      <c r="I25" s="251"/>
    </row>
    <row r="26" spans="1:9" ht="12.75">
      <c r="A26" s="1"/>
      <c r="C26" s="1"/>
      <c r="D26" s="74" t="s">
        <v>414</v>
      </c>
      <c r="E26" s="52"/>
      <c r="F26" s="52"/>
      <c r="G26" s="51"/>
      <c r="H26" s="250">
        <v>2000</v>
      </c>
      <c r="I26" s="251"/>
    </row>
    <row r="27" spans="1:9" ht="12.75">
      <c r="A27" s="1"/>
      <c r="C27" s="1"/>
      <c r="D27" s="74" t="s">
        <v>415</v>
      </c>
      <c r="E27" s="52"/>
      <c r="F27" s="52"/>
      <c r="G27" s="51"/>
      <c r="H27" s="250">
        <v>2000</v>
      </c>
      <c r="I27" s="251"/>
    </row>
    <row r="28" spans="1:9" ht="12.75">
      <c r="A28" s="2"/>
      <c r="B28" s="44"/>
      <c r="C28" s="2"/>
      <c r="D28" s="77"/>
      <c r="E28" s="44"/>
      <c r="F28" s="44"/>
      <c r="G28" s="78"/>
      <c r="H28" s="87"/>
      <c r="I28" s="88"/>
    </row>
    <row r="43" spans="8:9" ht="12.75">
      <c r="H43" s="244"/>
      <c r="I43" s="244"/>
    </row>
    <row r="44" spans="8:9" ht="12.75">
      <c r="H44" s="244"/>
      <c r="I44" s="244"/>
    </row>
    <row r="45" spans="8:9" ht="12.75">
      <c r="H45" s="244"/>
      <c r="I45" s="244"/>
    </row>
    <row r="46" spans="8:9" ht="12.75">
      <c r="H46" s="244"/>
      <c r="I46" s="244"/>
    </row>
    <row r="47" spans="8:9" ht="12.75">
      <c r="H47" s="244"/>
      <c r="I47" s="244"/>
    </row>
    <row r="48" spans="8:9" ht="12.75">
      <c r="H48" s="244"/>
      <c r="I48" s="244"/>
    </row>
    <row r="49" spans="8:9" ht="12.75">
      <c r="H49" s="244"/>
      <c r="I49" s="244"/>
    </row>
    <row r="50" spans="8:9" ht="12.75">
      <c r="H50" s="244"/>
      <c r="I50" s="244"/>
    </row>
    <row r="51" spans="8:9" ht="12.75">
      <c r="H51" s="244"/>
      <c r="I51" s="244"/>
    </row>
    <row r="52" spans="8:9" ht="12.75">
      <c r="H52" s="244"/>
      <c r="I52" s="244"/>
    </row>
    <row r="53" spans="8:9" ht="12.75">
      <c r="H53" s="244"/>
      <c r="I53" s="244"/>
    </row>
    <row r="54" spans="8:9" ht="12.75">
      <c r="H54" s="244"/>
      <c r="I54" s="244"/>
    </row>
    <row r="55" spans="8:9" ht="12.75">
      <c r="H55" s="244"/>
      <c r="I55" s="244"/>
    </row>
    <row r="56" spans="8:9" ht="12.75">
      <c r="H56" s="244"/>
      <c r="I56" s="244"/>
    </row>
    <row r="57" spans="8:9" ht="12.75">
      <c r="H57" s="244"/>
      <c r="I57" s="244"/>
    </row>
  </sheetData>
  <mergeCells count="20">
    <mergeCell ref="H22:I22"/>
    <mergeCell ref="H43:I57"/>
    <mergeCell ref="H26:I26"/>
    <mergeCell ref="H25:I25"/>
    <mergeCell ref="H24:I24"/>
    <mergeCell ref="H27:I27"/>
    <mergeCell ref="H23:I23"/>
    <mergeCell ref="G3:I3"/>
    <mergeCell ref="G1:I1"/>
    <mergeCell ref="A5:I5"/>
    <mergeCell ref="C2:I2"/>
    <mergeCell ref="H21:I21"/>
    <mergeCell ref="H10:I10"/>
    <mergeCell ref="H11:I11"/>
    <mergeCell ref="H13:I13"/>
    <mergeCell ref="H15:I15"/>
    <mergeCell ref="D10:G10"/>
    <mergeCell ref="H17:I17"/>
    <mergeCell ref="H19:I19"/>
    <mergeCell ref="H20:I20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1">
      <selection activeCell="G29" sqref="G29"/>
    </sheetView>
  </sheetViews>
  <sheetFormatPr defaultColWidth="9.00390625" defaultRowHeight="12.75"/>
  <cols>
    <col min="1" max="1" width="2.875" style="0" customWidth="1"/>
    <col min="2" max="2" width="10.75390625" style="0" customWidth="1"/>
    <col min="3" max="3" width="5.625" style="0" customWidth="1"/>
    <col min="5" max="5" width="10.375" style="0" customWidth="1"/>
    <col min="8" max="8" width="10.25390625" style="0" customWidth="1"/>
    <col min="11" max="11" width="9.75390625" style="0" customWidth="1"/>
    <col min="13" max="13" width="9.625" style="0" customWidth="1"/>
  </cols>
  <sheetData>
    <row r="1" spans="7:14" ht="12.75">
      <c r="G1" s="18"/>
      <c r="H1" s="18"/>
      <c r="I1" s="18"/>
      <c r="J1" s="18"/>
      <c r="K1" s="18"/>
      <c r="L1" s="18"/>
      <c r="M1" s="18" t="s">
        <v>452</v>
      </c>
      <c r="N1" s="18"/>
    </row>
    <row r="2" spans="7:14" ht="12.75">
      <c r="G2" s="246" t="s">
        <v>563</v>
      </c>
      <c r="H2" s="246"/>
      <c r="I2" s="246"/>
      <c r="J2" s="246"/>
      <c r="K2" s="246"/>
      <c r="L2" s="246"/>
      <c r="M2" s="246"/>
      <c r="N2" s="246"/>
    </row>
    <row r="6" spans="1:14" ht="15.75">
      <c r="A6" s="245" t="s">
        <v>453</v>
      </c>
      <c r="B6" s="245"/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</row>
    <row r="8" spans="1:14" ht="12.75">
      <c r="A8" s="8"/>
      <c r="B8" s="41"/>
      <c r="C8" s="75"/>
      <c r="D8" s="41"/>
      <c r="E8" s="76"/>
      <c r="F8" s="41"/>
      <c r="G8" s="41"/>
      <c r="H8" s="41"/>
      <c r="I8" s="8"/>
      <c r="J8" s="41"/>
      <c r="K8" s="8"/>
      <c r="L8" s="75"/>
      <c r="M8" s="41"/>
      <c r="N8" s="76"/>
    </row>
    <row r="9" spans="1:14" ht="12.75">
      <c r="A9" s="1" t="s">
        <v>0</v>
      </c>
      <c r="B9" s="11" t="s">
        <v>468</v>
      </c>
      <c r="C9" s="14" t="s">
        <v>454</v>
      </c>
      <c r="D9" s="11"/>
      <c r="E9" s="9"/>
      <c r="F9" s="11" t="s">
        <v>455</v>
      </c>
      <c r="G9" s="11"/>
      <c r="H9" s="11"/>
      <c r="I9" s="1" t="s">
        <v>456</v>
      </c>
      <c r="J9" s="11" t="s">
        <v>459</v>
      </c>
      <c r="K9" s="1" t="s">
        <v>464</v>
      </c>
      <c r="L9" s="14" t="s">
        <v>470</v>
      </c>
      <c r="M9" s="11"/>
      <c r="N9" s="9"/>
    </row>
    <row r="10" spans="1:14" ht="12.75">
      <c r="A10" s="1"/>
      <c r="B10" s="11" t="s">
        <v>469</v>
      </c>
      <c r="C10" s="14"/>
      <c r="D10" s="11"/>
      <c r="E10" s="9"/>
      <c r="F10" s="11"/>
      <c r="G10" s="11"/>
      <c r="H10" s="11"/>
      <c r="I10" s="1" t="s">
        <v>457</v>
      </c>
      <c r="J10" s="11" t="s">
        <v>460</v>
      </c>
      <c r="K10" s="1" t="s">
        <v>465</v>
      </c>
      <c r="L10" s="77"/>
      <c r="M10" s="44"/>
      <c r="N10" s="78"/>
    </row>
    <row r="11" spans="1:14" ht="12.75">
      <c r="A11" s="1"/>
      <c r="B11" s="11" t="s">
        <v>462</v>
      </c>
      <c r="C11" s="14"/>
      <c r="D11" s="11"/>
      <c r="E11" s="9"/>
      <c r="F11" s="11"/>
      <c r="G11" s="11"/>
      <c r="H11" s="11"/>
      <c r="I11" s="1" t="s">
        <v>458</v>
      </c>
      <c r="J11" s="11" t="s">
        <v>461</v>
      </c>
      <c r="K11" s="1" t="s">
        <v>466</v>
      </c>
      <c r="L11" s="11"/>
      <c r="M11" s="8"/>
      <c r="N11" s="9"/>
    </row>
    <row r="12" spans="1:14" ht="12.75">
      <c r="A12" s="1"/>
      <c r="B12" s="11" t="s">
        <v>463</v>
      </c>
      <c r="C12" s="14"/>
      <c r="D12" s="11"/>
      <c r="E12" s="9"/>
      <c r="F12" s="11"/>
      <c r="G12" s="11"/>
      <c r="H12" s="11"/>
      <c r="I12" s="1"/>
      <c r="J12" s="11"/>
      <c r="K12" s="1" t="s">
        <v>467</v>
      </c>
      <c r="L12" s="11">
        <v>2004</v>
      </c>
      <c r="M12" s="1">
        <v>2005</v>
      </c>
      <c r="N12" s="9">
        <v>2006</v>
      </c>
    </row>
    <row r="13" spans="1:14" ht="12.75">
      <c r="A13" s="2"/>
      <c r="B13" s="44"/>
      <c r="C13" s="77"/>
      <c r="D13" s="44"/>
      <c r="E13" s="78"/>
      <c r="F13" s="44"/>
      <c r="G13" s="44"/>
      <c r="H13" s="44"/>
      <c r="I13" s="2"/>
      <c r="J13" s="44"/>
      <c r="K13" s="2"/>
      <c r="L13" s="44"/>
      <c r="M13" s="2"/>
      <c r="N13" s="78"/>
    </row>
    <row r="14" spans="1:14" ht="12.75">
      <c r="A14" s="1"/>
      <c r="B14" s="11"/>
      <c r="C14" s="14"/>
      <c r="D14" s="11"/>
      <c r="E14" s="9"/>
      <c r="F14" s="11"/>
      <c r="G14" s="11"/>
      <c r="H14" s="11"/>
      <c r="I14" s="1"/>
      <c r="J14" s="11"/>
      <c r="K14" s="1"/>
      <c r="L14" s="11"/>
      <c r="M14" s="1"/>
      <c r="N14" s="9"/>
    </row>
    <row r="15" spans="1:14" ht="12.75">
      <c r="A15" s="1" t="s">
        <v>3</v>
      </c>
      <c r="B15" s="11" t="s">
        <v>472</v>
      </c>
      <c r="C15" s="14" t="s">
        <v>493</v>
      </c>
      <c r="D15" s="11"/>
      <c r="E15" s="9"/>
      <c r="F15" s="11" t="s">
        <v>534</v>
      </c>
      <c r="G15" s="11"/>
      <c r="H15" s="11"/>
      <c r="I15" s="1" t="s">
        <v>471</v>
      </c>
      <c r="J15" s="38">
        <f>SUM(L15:N15)</f>
        <v>1720193</v>
      </c>
      <c r="K15" s="6">
        <v>0</v>
      </c>
      <c r="L15" s="38">
        <v>924782</v>
      </c>
      <c r="M15" s="6">
        <v>795411</v>
      </c>
      <c r="N15" s="91">
        <v>0</v>
      </c>
    </row>
    <row r="16" spans="1:14" ht="12.75">
      <c r="A16" s="1"/>
      <c r="B16" s="11" t="s">
        <v>473</v>
      </c>
      <c r="C16" s="14" t="s">
        <v>474</v>
      </c>
      <c r="D16" s="11"/>
      <c r="E16" s="9"/>
      <c r="F16" s="11" t="s">
        <v>535</v>
      </c>
      <c r="G16" s="11"/>
      <c r="H16" s="11"/>
      <c r="I16" s="1"/>
      <c r="J16" s="11"/>
      <c r="K16" s="1"/>
      <c r="L16" s="11"/>
      <c r="M16" s="1"/>
      <c r="N16" s="9"/>
    </row>
    <row r="17" spans="1:14" ht="12.75">
      <c r="A17" s="1"/>
      <c r="B17" s="11"/>
      <c r="C17" s="14" t="s">
        <v>475</v>
      </c>
      <c r="D17" s="11"/>
      <c r="E17" s="9"/>
      <c r="F17" s="11" t="s">
        <v>536</v>
      </c>
      <c r="G17" s="11"/>
      <c r="H17" s="11"/>
      <c r="I17" s="1"/>
      <c r="J17" s="11"/>
      <c r="K17" s="1"/>
      <c r="L17" s="11"/>
      <c r="M17" s="1"/>
      <c r="N17" s="9"/>
    </row>
    <row r="18" spans="1:14" ht="12.75">
      <c r="A18" s="1"/>
      <c r="B18" s="11"/>
      <c r="C18" s="14" t="s">
        <v>476</v>
      </c>
      <c r="D18" s="11"/>
      <c r="E18" s="9"/>
      <c r="F18" s="11" t="s">
        <v>537</v>
      </c>
      <c r="G18" s="11"/>
      <c r="H18" s="11"/>
      <c r="I18" s="1"/>
      <c r="J18" s="11"/>
      <c r="K18" s="1"/>
      <c r="L18" s="11"/>
      <c r="M18" s="1"/>
      <c r="N18" s="9"/>
    </row>
    <row r="19" spans="1:14" ht="12.75">
      <c r="A19" s="1"/>
      <c r="B19" s="11"/>
      <c r="C19" s="14" t="s">
        <v>477</v>
      </c>
      <c r="D19" s="11"/>
      <c r="E19" s="9"/>
      <c r="F19" s="11" t="s">
        <v>538</v>
      </c>
      <c r="G19" s="11"/>
      <c r="H19" s="11"/>
      <c r="I19" s="1"/>
      <c r="J19" s="11"/>
      <c r="K19" s="1"/>
      <c r="L19" s="11"/>
      <c r="M19" s="1"/>
      <c r="N19" s="9"/>
    </row>
    <row r="20" spans="1:14" ht="12.75">
      <c r="A20" s="1"/>
      <c r="B20" s="11"/>
      <c r="C20" s="14" t="s">
        <v>478</v>
      </c>
      <c r="D20" s="11"/>
      <c r="E20" s="9"/>
      <c r="F20" s="11" t="s">
        <v>539</v>
      </c>
      <c r="G20" s="11"/>
      <c r="H20" s="11"/>
      <c r="I20" s="1"/>
      <c r="J20" s="11"/>
      <c r="K20" s="1"/>
      <c r="L20" s="11"/>
      <c r="M20" s="1"/>
      <c r="N20" s="9"/>
    </row>
    <row r="21" spans="1:14" ht="12.75">
      <c r="A21" s="1"/>
      <c r="B21" s="11"/>
      <c r="C21" s="14" t="s">
        <v>479</v>
      </c>
      <c r="D21" s="11"/>
      <c r="E21" s="9"/>
      <c r="F21" s="11" t="s">
        <v>540</v>
      </c>
      <c r="G21" s="11"/>
      <c r="H21" s="11"/>
      <c r="I21" s="1"/>
      <c r="J21" s="11"/>
      <c r="K21" s="1"/>
      <c r="L21" s="11"/>
      <c r="M21" s="1"/>
      <c r="N21" s="9"/>
    </row>
    <row r="22" spans="1:14" ht="12.75">
      <c r="A22" s="1"/>
      <c r="B22" s="11"/>
      <c r="C22" s="14"/>
      <c r="D22" s="11"/>
      <c r="E22" s="9"/>
      <c r="F22" s="11"/>
      <c r="G22" s="11"/>
      <c r="H22" s="11"/>
      <c r="I22" s="1"/>
      <c r="J22" s="11"/>
      <c r="K22" s="1"/>
      <c r="L22" s="11"/>
      <c r="M22" s="1"/>
      <c r="N22" s="9"/>
    </row>
    <row r="23" spans="1:14" ht="12.75">
      <c r="A23" s="1"/>
      <c r="B23" s="11"/>
      <c r="C23" s="14"/>
      <c r="D23" s="11"/>
      <c r="E23" s="9"/>
      <c r="F23" s="11"/>
      <c r="G23" s="11"/>
      <c r="H23" s="11"/>
      <c r="I23" s="1"/>
      <c r="J23" s="11"/>
      <c r="K23" s="1"/>
      <c r="L23" s="11"/>
      <c r="M23" s="1"/>
      <c r="N23" s="9"/>
    </row>
    <row r="24" spans="1:14" ht="12.75">
      <c r="A24" s="2"/>
      <c r="B24" s="44"/>
      <c r="C24" s="77"/>
      <c r="D24" s="44"/>
      <c r="E24" s="78"/>
      <c r="F24" s="44"/>
      <c r="G24" s="44"/>
      <c r="H24" s="44"/>
      <c r="I24" s="2"/>
      <c r="J24" s="44"/>
      <c r="K24" s="2"/>
      <c r="L24" s="44"/>
      <c r="M24" s="2"/>
      <c r="N24" s="78"/>
    </row>
    <row r="32" ht="12.75">
      <c r="L32" s="39"/>
    </row>
    <row r="42" ht="12.75">
      <c r="L42" s="39"/>
    </row>
  </sheetData>
  <mergeCells count="2">
    <mergeCell ref="G2:N2"/>
    <mergeCell ref="A6:N6"/>
  </mergeCells>
  <printOptions/>
  <pageMargins left="0.7874015748031497" right="0.7874015748031497" top="1.3779527559055118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03"/>
  <sheetViews>
    <sheetView workbookViewId="0" topLeftCell="A1">
      <selection activeCell="G6" sqref="G6"/>
    </sheetView>
  </sheetViews>
  <sheetFormatPr defaultColWidth="9.00390625" defaultRowHeight="12.75"/>
  <cols>
    <col min="1" max="1" width="4.625" style="0" customWidth="1"/>
    <col min="2" max="2" width="7.125" style="0" customWidth="1"/>
    <col min="3" max="3" width="9.625" style="0" customWidth="1"/>
    <col min="4" max="4" width="42.125" style="0" customWidth="1"/>
    <col min="5" max="5" width="12.25390625" style="0" customWidth="1"/>
    <col min="7" max="7" width="10.625" style="0" customWidth="1"/>
    <col min="8" max="8" width="13.375" style="0" customWidth="1"/>
  </cols>
  <sheetData>
    <row r="1" spans="1:5" ht="12.75">
      <c r="A1" s="95"/>
      <c r="B1" s="95"/>
      <c r="C1" s="95"/>
      <c r="D1" s="95"/>
      <c r="E1" s="116"/>
    </row>
    <row r="2" spans="1:6" ht="12.75">
      <c r="A2" s="239"/>
      <c r="B2" s="239"/>
      <c r="C2" s="239"/>
      <c r="D2" s="239"/>
      <c r="E2" s="238"/>
      <c r="F2" s="239"/>
    </row>
    <row r="3" spans="1:9" ht="12.75">
      <c r="A3" s="257" t="s">
        <v>436</v>
      </c>
      <c r="B3" s="257"/>
      <c r="C3" s="257"/>
      <c r="D3" s="257"/>
      <c r="E3" s="257"/>
      <c r="F3" s="240"/>
      <c r="G3" s="11"/>
      <c r="H3" s="11"/>
      <c r="I3" s="11"/>
    </row>
    <row r="4" spans="1:9" ht="12.75">
      <c r="A4" s="257" t="s">
        <v>362</v>
      </c>
      <c r="B4" s="257"/>
      <c r="C4" s="257"/>
      <c r="D4" s="257"/>
      <c r="E4" s="257"/>
      <c r="F4" s="241"/>
      <c r="G4" s="11"/>
      <c r="H4" s="11"/>
      <c r="I4" s="11"/>
    </row>
    <row r="5" spans="1:9" ht="12.75">
      <c r="A5" s="239"/>
      <c r="B5" s="239"/>
      <c r="C5" s="239"/>
      <c r="D5" s="239"/>
      <c r="E5" s="239"/>
      <c r="F5" s="241"/>
      <c r="G5" s="11"/>
      <c r="H5" s="11"/>
      <c r="I5" s="11"/>
    </row>
    <row r="6" spans="1:9" ht="12.75">
      <c r="A6" s="117" t="s">
        <v>66</v>
      </c>
      <c r="B6" s="118" t="s">
        <v>1</v>
      </c>
      <c r="C6" s="117" t="s">
        <v>73</v>
      </c>
      <c r="D6" s="118" t="s">
        <v>74</v>
      </c>
      <c r="E6" s="117" t="s">
        <v>442</v>
      </c>
      <c r="F6" s="11"/>
      <c r="G6" s="59"/>
      <c r="H6" s="59"/>
      <c r="I6" s="11"/>
    </row>
    <row r="7" spans="1:9" ht="12.75">
      <c r="A7" s="119"/>
      <c r="B7" s="120"/>
      <c r="C7" s="119"/>
      <c r="D7" s="120"/>
      <c r="E7" s="119" t="s">
        <v>245</v>
      </c>
      <c r="F7" s="11"/>
      <c r="G7" s="11"/>
      <c r="H7" s="11"/>
      <c r="I7" s="11"/>
    </row>
    <row r="8" spans="1:9" ht="12.75">
      <c r="A8" s="121">
        <v>1</v>
      </c>
      <c r="B8" s="122">
        <v>2</v>
      </c>
      <c r="C8" s="121">
        <v>3</v>
      </c>
      <c r="D8" s="122">
        <v>4</v>
      </c>
      <c r="E8" s="121">
        <v>5</v>
      </c>
      <c r="F8" s="56"/>
      <c r="G8" s="11"/>
      <c r="H8" s="11"/>
      <c r="I8" s="11"/>
    </row>
    <row r="9" spans="1:9" ht="12.75">
      <c r="A9" s="123"/>
      <c r="B9" s="124"/>
      <c r="C9" s="123"/>
      <c r="D9" s="125"/>
      <c r="E9" s="103"/>
      <c r="F9" s="258"/>
      <c r="G9" s="38"/>
      <c r="H9" s="38"/>
      <c r="I9" s="11"/>
    </row>
    <row r="10" spans="1:9" ht="12.75">
      <c r="A10" s="126" t="s">
        <v>3</v>
      </c>
      <c r="B10" s="127" t="s">
        <v>240</v>
      </c>
      <c r="C10" s="126"/>
      <c r="D10" s="128" t="s">
        <v>68</v>
      </c>
      <c r="E10" s="129">
        <f>SUM(E12,E19,E31,E37)</f>
        <v>348380</v>
      </c>
      <c r="F10" s="258"/>
      <c r="G10" s="38"/>
      <c r="H10" s="61"/>
      <c r="I10" s="11"/>
    </row>
    <row r="11" spans="1:9" ht="12.75">
      <c r="A11" s="96"/>
      <c r="B11" s="130"/>
      <c r="C11" s="96"/>
      <c r="D11" s="93"/>
      <c r="E11" s="92"/>
      <c r="F11" s="258"/>
      <c r="G11" s="38"/>
      <c r="H11" s="38"/>
      <c r="I11" s="11"/>
    </row>
    <row r="12" spans="1:9" ht="12.75">
      <c r="A12" s="96"/>
      <c r="B12" s="130"/>
      <c r="C12" s="131" t="s">
        <v>509</v>
      </c>
      <c r="D12" s="93" t="s">
        <v>510</v>
      </c>
      <c r="E12" s="92">
        <f>SUM(E16)</f>
        <v>24000</v>
      </c>
      <c r="F12" s="62"/>
      <c r="G12" s="38"/>
      <c r="H12" s="38"/>
      <c r="I12" s="11"/>
    </row>
    <row r="13" spans="1:9" ht="12.75">
      <c r="A13" s="96"/>
      <c r="B13" s="130"/>
      <c r="C13" s="131"/>
      <c r="D13" s="93" t="s">
        <v>553</v>
      </c>
      <c r="E13" s="92">
        <f>E16</f>
        <v>24000</v>
      </c>
      <c r="F13" s="62"/>
      <c r="G13" s="38"/>
      <c r="H13" s="38"/>
      <c r="I13" s="11"/>
    </row>
    <row r="14" spans="1:9" ht="12.75">
      <c r="A14" s="96"/>
      <c r="B14" s="130"/>
      <c r="C14" s="131"/>
      <c r="D14" s="93" t="s">
        <v>552</v>
      </c>
      <c r="E14" s="92"/>
      <c r="F14" s="62"/>
      <c r="G14" s="38"/>
      <c r="H14" s="38"/>
      <c r="I14" s="11"/>
    </row>
    <row r="15" spans="1:9" ht="12.75">
      <c r="A15" s="96"/>
      <c r="B15" s="130"/>
      <c r="C15" s="131"/>
      <c r="D15" s="93" t="s">
        <v>424</v>
      </c>
      <c r="E15" s="92"/>
      <c r="F15" s="62"/>
      <c r="G15" s="38"/>
      <c r="H15" s="38"/>
      <c r="I15" s="11"/>
    </row>
    <row r="16" spans="1:9" ht="12.75">
      <c r="A16" s="96"/>
      <c r="B16" s="130"/>
      <c r="C16" s="131"/>
      <c r="D16" s="93" t="s">
        <v>398</v>
      </c>
      <c r="E16" s="92">
        <f>25000-1000</f>
        <v>24000</v>
      </c>
      <c r="F16" s="62"/>
      <c r="G16" s="38"/>
      <c r="H16" s="38"/>
      <c r="I16" s="11"/>
    </row>
    <row r="17" spans="1:9" ht="12.75">
      <c r="A17" s="96"/>
      <c r="B17" s="95"/>
      <c r="C17" s="96"/>
      <c r="D17" s="95"/>
      <c r="E17" s="92"/>
      <c r="F17" s="62"/>
      <c r="G17" s="38"/>
      <c r="H17" s="38"/>
      <c r="I17" s="11"/>
    </row>
    <row r="18" spans="1:9" ht="12.75">
      <c r="A18" s="96"/>
      <c r="B18" s="130"/>
      <c r="C18" s="131" t="s">
        <v>247</v>
      </c>
      <c r="D18" s="93" t="s">
        <v>238</v>
      </c>
      <c r="E18" s="92"/>
      <c r="F18" s="62"/>
      <c r="G18" s="38"/>
      <c r="H18" s="38"/>
      <c r="I18" s="11"/>
    </row>
    <row r="19" spans="1:9" ht="12.75">
      <c r="A19" s="96"/>
      <c r="B19" s="130"/>
      <c r="C19" s="131"/>
      <c r="D19" s="93" t="s">
        <v>76</v>
      </c>
      <c r="E19" s="132">
        <f>SUM(E20)</f>
        <v>314880</v>
      </c>
      <c r="F19" s="62"/>
      <c r="G19" s="38"/>
      <c r="H19" s="38"/>
      <c r="I19" s="11"/>
    </row>
    <row r="20" spans="1:9" ht="12.75">
      <c r="A20" s="96"/>
      <c r="B20" s="130"/>
      <c r="C20" s="131"/>
      <c r="D20" s="93" t="s">
        <v>172</v>
      </c>
      <c r="E20" s="132">
        <f>SUM(E22:E29)</f>
        <v>314880</v>
      </c>
      <c r="F20" s="62"/>
      <c r="G20" s="38"/>
      <c r="H20" s="38"/>
      <c r="I20" s="11"/>
    </row>
    <row r="21" spans="1:9" ht="12.75">
      <c r="A21" s="96"/>
      <c r="B21" s="130"/>
      <c r="C21" s="131"/>
      <c r="D21" s="93" t="s">
        <v>252</v>
      </c>
      <c r="E21" s="92"/>
      <c r="F21" s="62"/>
      <c r="G21" s="38"/>
      <c r="H21" s="38"/>
      <c r="I21" s="11"/>
    </row>
    <row r="22" spans="1:9" ht="12.75">
      <c r="A22" s="96"/>
      <c r="B22" s="130"/>
      <c r="C22" s="131"/>
      <c r="D22" s="93" t="s">
        <v>375</v>
      </c>
      <c r="E22" s="92">
        <v>250000</v>
      </c>
      <c r="F22" s="62"/>
      <c r="G22" s="38"/>
      <c r="H22" s="38"/>
      <c r="I22" s="11"/>
    </row>
    <row r="23" spans="1:9" ht="12.75">
      <c r="A23" s="96"/>
      <c r="B23" s="130"/>
      <c r="C23" s="131"/>
      <c r="D23" s="93" t="s">
        <v>373</v>
      </c>
      <c r="E23" s="92"/>
      <c r="F23" s="62"/>
      <c r="G23" s="38"/>
      <c r="H23" s="38"/>
      <c r="I23" s="11"/>
    </row>
    <row r="24" spans="1:9" ht="12.75">
      <c r="A24" s="96"/>
      <c r="B24" s="130"/>
      <c r="C24" s="131"/>
      <c r="D24" s="95" t="s">
        <v>374</v>
      </c>
      <c r="E24" s="92">
        <f>52000-7000</f>
        <v>45000</v>
      </c>
      <c r="F24" s="62"/>
      <c r="G24" s="38"/>
      <c r="H24" s="38"/>
      <c r="I24" s="11"/>
    </row>
    <row r="25" spans="1:9" ht="12.75">
      <c r="A25" s="96"/>
      <c r="B25" s="95"/>
      <c r="C25" s="96"/>
      <c r="D25" s="95" t="s">
        <v>429</v>
      </c>
      <c r="E25" s="92"/>
      <c r="F25" s="62"/>
      <c r="G25" s="38"/>
      <c r="H25" s="38"/>
      <c r="I25" s="11"/>
    </row>
    <row r="26" spans="1:9" ht="12.75">
      <c r="A26" s="96"/>
      <c r="B26" s="95"/>
      <c r="C26" s="96"/>
      <c r="D26" s="95" t="s">
        <v>422</v>
      </c>
      <c r="E26" s="92"/>
      <c r="F26" s="62"/>
      <c r="G26" s="38"/>
      <c r="H26" s="38"/>
      <c r="I26" s="11"/>
    </row>
    <row r="27" spans="1:9" ht="12.75">
      <c r="A27" s="96"/>
      <c r="B27" s="95"/>
      <c r="C27" s="96"/>
      <c r="D27" s="95" t="s">
        <v>427</v>
      </c>
      <c r="E27" s="92">
        <v>4880</v>
      </c>
      <c r="F27" s="62"/>
      <c r="G27" s="38"/>
      <c r="H27" s="38"/>
      <c r="I27" s="11"/>
    </row>
    <row r="28" spans="1:9" ht="12.75">
      <c r="A28" s="96"/>
      <c r="B28" s="95"/>
      <c r="C28" s="96"/>
      <c r="D28" s="95" t="s">
        <v>518</v>
      </c>
      <c r="E28" s="92"/>
      <c r="H28" s="38"/>
      <c r="I28" s="11"/>
    </row>
    <row r="29" spans="1:9" ht="12.75">
      <c r="A29" s="96"/>
      <c r="B29" s="95"/>
      <c r="C29" s="96"/>
      <c r="D29" s="95" t="s">
        <v>519</v>
      </c>
      <c r="E29" s="92">
        <v>15000</v>
      </c>
      <c r="G29" s="38"/>
      <c r="H29" s="38"/>
      <c r="I29" s="11"/>
    </row>
    <row r="30" spans="1:9" ht="12.75">
      <c r="A30" s="96"/>
      <c r="B30" s="95"/>
      <c r="C30" s="96"/>
      <c r="D30" s="95"/>
      <c r="E30" s="92"/>
      <c r="G30" s="38"/>
      <c r="H30" s="63"/>
      <c r="I30" s="11"/>
    </row>
    <row r="31" spans="1:9" ht="12.75">
      <c r="A31" s="96"/>
      <c r="B31" s="130"/>
      <c r="C31" s="131" t="s">
        <v>253</v>
      </c>
      <c r="D31" s="93" t="s">
        <v>77</v>
      </c>
      <c r="E31" s="92">
        <f>SUM(E32)</f>
        <v>2000</v>
      </c>
      <c r="G31" s="38"/>
      <c r="H31" s="38"/>
      <c r="I31" s="11"/>
    </row>
    <row r="32" spans="1:9" ht="12.75">
      <c r="A32" s="96"/>
      <c r="B32" s="130"/>
      <c r="C32" s="131"/>
      <c r="D32" s="93" t="s">
        <v>80</v>
      </c>
      <c r="E32" s="92">
        <f>SUM(E34)</f>
        <v>2000</v>
      </c>
      <c r="G32" s="38"/>
      <c r="H32" s="38"/>
      <c r="I32" s="11"/>
    </row>
    <row r="33" spans="1:9" ht="12.75">
      <c r="A33" s="96"/>
      <c r="B33" s="130"/>
      <c r="C33" s="131"/>
      <c r="D33" s="93" t="s">
        <v>92</v>
      </c>
      <c r="E33" s="92"/>
      <c r="G33" s="38"/>
      <c r="H33" s="38"/>
      <c r="I33" s="11"/>
    </row>
    <row r="34" spans="1:9" ht="12.75">
      <c r="A34" s="96"/>
      <c r="B34" s="130"/>
      <c r="C34" s="131"/>
      <c r="D34" s="93" t="s">
        <v>93</v>
      </c>
      <c r="E34" s="92">
        <v>2000</v>
      </c>
      <c r="G34" s="38"/>
      <c r="H34" s="38"/>
      <c r="I34" s="11"/>
    </row>
    <row r="35" spans="1:9" ht="12.75">
      <c r="A35" s="96"/>
      <c r="B35" s="130"/>
      <c r="C35" s="131"/>
      <c r="D35" s="93" t="s">
        <v>94</v>
      </c>
      <c r="E35" s="92"/>
      <c r="G35" s="38"/>
      <c r="H35" s="38"/>
      <c r="I35" s="11"/>
    </row>
    <row r="36" spans="1:9" ht="12.75">
      <c r="A36" s="96"/>
      <c r="B36" s="130"/>
      <c r="C36" s="131"/>
      <c r="D36" s="93"/>
      <c r="E36" s="92"/>
      <c r="F36" s="62"/>
      <c r="G36" s="38"/>
      <c r="H36" s="38"/>
      <c r="I36" s="11"/>
    </row>
    <row r="37" spans="1:9" ht="12.75">
      <c r="A37" s="96"/>
      <c r="B37" s="95"/>
      <c r="C37" s="131" t="s">
        <v>487</v>
      </c>
      <c r="D37" s="95" t="s">
        <v>78</v>
      </c>
      <c r="E37" s="92">
        <f>E38</f>
        <v>7500</v>
      </c>
      <c r="F37" s="62"/>
      <c r="G37" s="38"/>
      <c r="H37" s="38"/>
      <c r="I37" s="11"/>
    </row>
    <row r="38" spans="1:9" ht="12.75">
      <c r="A38" s="96"/>
      <c r="B38" s="93"/>
      <c r="C38" s="96"/>
      <c r="D38" s="95" t="s">
        <v>80</v>
      </c>
      <c r="E38" s="92">
        <f>E40</f>
        <v>7500</v>
      </c>
      <c r="F38" s="62"/>
      <c r="G38" s="38"/>
      <c r="H38" s="38"/>
      <c r="I38" s="11"/>
    </row>
    <row r="39" spans="1:9" ht="12.75">
      <c r="A39" s="96"/>
      <c r="B39" s="93"/>
      <c r="C39" s="96"/>
      <c r="D39" s="95" t="s">
        <v>393</v>
      </c>
      <c r="E39" s="92"/>
      <c r="F39" s="62"/>
      <c r="G39" s="38"/>
      <c r="H39" s="38"/>
      <c r="I39" s="11"/>
    </row>
    <row r="40" spans="1:9" ht="12.75">
      <c r="A40" s="96"/>
      <c r="B40" s="93"/>
      <c r="C40" s="96"/>
      <c r="D40" s="95" t="s">
        <v>394</v>
      </c>
      <c r="E40" s="92">
        <v>7500</v>
      </c>
      <c r="G40" s="62"/>
      <c r="H40" s="62"/>
      <c r="I40" s="11"/>
    </row>
    <row r="41" spans="1:9" ht="12.75">
      <c r="A41" s="96"/>
      <c r="B41" s="93"/>
      <c r="C41" s="96"/>
      <c r="D41" s="95"/>
      <c r="E41" s="92"/>
      <c r="F41" s="62"/>
      <c r="G41" s="38"/>
      <c r="H41" s="38"/>
      <c r="I41" s="11"/>
    </row>
    <row r="42" spans="1:9" ht="12.75">
      <c r="A42" s="126" t="s">
        <v>6</v>
      </c>
      <c r="B42" s="127" t="s">
        <v>241</v>
      </c>
      <c r="C42" s="133"/>
      <c r="D42" s="128" t="s">
        <v>7</v>
      </c>
      <c r="E42" s="134">
        <f>SUM(E44)</f>
        <v>9500</v>
      </c>
      <c r="F42" s="62"/>
      <c r="G42" s="38"/>
      <c r="H42" s="38"/>
      <c r="I42" s="11"/>
    </row>
    <row r="43" spans="1:9" ht="12.75">
      <c r="A43" s="96"/>
      <c r="B43" s="93"/>
      <c r="C43" s="131"/>
      <c r="D43" s="93"/>
      <c r="E43" s="92"/>
      <c r="F43" s="62"/>
      <c r="G43" s="38"/>
      <c r="H43" s="38"/>
      <c r="I43" s="11"/>
    </row>
    <row r="44" spans="1:9" ht="12.75">
      <c r="A44" s="96"/>
      <c r="B44" s="93"/>
      <c r="C44" s="131" t="s">
        <v>254</v>
      </c>
      <c r="D44" s="93" t="s">
        <v>79</v>
      </c>
      <c r="E44" s="92">
        <f>SUM(E46)</f>
        <v>9500</v>
      </c>
      <c r="F44" s="62"/>
      <c r="G44" s="38"/>
      <c r="H44" s="38"/>
      <c r="I44" s="11"/>
    </row>
    <row r="45" spans="1:9" ht="12.75">
      <c r="A45" s="96"/>
      <c r="B45" s="93"/>
      <c r="C45" s="131"/>
      <c r="D45" s="93"/>
      <c r="E45" s="92"/>
      <c r="F45" s="62"/>
      <c r="G45" s="38"/>
      <c r="H45" s="38"/>
      <c r="I45" s="11"/>
    </row>
    <row r="46" spans="1:9" ht="12.75">
      <c r="A46" s="96"/>
      <c r="B46" s="93"/>
      <c r="C46" s="131"/>
      <c r="D46" s="93" t="s">
        <v>80</v>
      </c>
      <c r="E46" s="92">
        <f>SUM(E48:E50)</f>
        <v>9500</v>
      </c>
      <c r="F46" s="62"/>
      <c r="G46" s="38"/>
      <c r="H46" s="38"/>
      <c r="I46" s="11"/>
    </row>
    <row r="47" spans="1:9" ht="12.75">
      <c r="A47" s="96"/>
      <c r="B47" s="95"/>
      <c r="C47" s="131"/>
      <c r="D47" s="93" t="s">
        <v>81</v>
      </c>
      <c r="E47" s="92"/>
      <c r="F47" s="62"/>
      <c r="G47" s="38"/>
      <c r="H47" s="38"/>
      <c r="I47" s="11"/>
    </row>
    <row r="48" spans="1:9" ht="12.75">
      <c r="A48" s="96"/>
      <c r="B48" s="93"/>
      <c r="C48" s="131"/>
      <c r="D48" s="93" t="s">
        <v>82</v>
      </c>
      <c r="E48" s="92">
        <v>6000</v>
      </c>
      <c r="F48" s="62"/>
      <c r="G48" s="38"/>
      <c r="H48" s="38"/>
      <c r="I48" s="11"/>
    </row>
    <row r="49" spans="1:9" ht="12.75">
      <c r="A49" s="96"/>
      <c r="B49" s="93"/>
      <c r="C49" s="131"/>
      <c r="D49" s="93" t="s">
        <v>83</v>
      </c>
      <c r="E49" s="92"/>
      <c r="F49" s="62"/>
      <c r="G49" s="38"/>
      <c r="H49" s="38"/>
      <c r="I49" s="11"/>
    </row>
    <row r="50" spans="1:5" ht="12.75">
      <c r="A50" s="96"/>
      <c r="B50" s="93"/>
      <c r="C50" s="96"/>
      <c r="D50" s="93" t="s">
        <v>84</v>
      </c>
      <c r="E50" s="92">
        <v>3500</v>
      </c>
    </row>
    <row r="51" spans="1:5" ht="12.75">
      <c r="A51" s="96"/>
      <c r="B51" s="95"/>
      <c r="C51" s="96"/>
      <c r="D51" s="95"/>
      <c r="E51" s="92"/>
    </row>
    <row r="52" spans="1:9" ht="12.75">
      <c r="A52" s="126" t="s">
        <v>8</v>
      </c>
      <c r="B52" s="128">
        <v>600</v>
      </c>
      <c r="C52" s="126"/>
      <c r="D52" s="128" t="s">
        <v>85</v>
      </c>
      <c r="E52" s="129">
        <f>SUM(E54,E70)</f>
        <v>212500</v>
      </c>
      <c r="F52" s="62"/>
      <c r="G52" s="38"/>
      <c r="H52" s="38"/>
      <c r="I52" s="11"/>
    </row>
    <row r="53" spans="1:9" ht="12.75">
      <c r="A53" s="96"/>
      <c r="B53" s="93"/>
      <c r="C53" s="96"/>
      <c r="D53" s="93"/>
      <c r="E53" s="92"/>
      <c r="F53" s="62"/>
      <c r="G53" s="38"/>
      <c r="H53" s="38"/>
      <c r="I53" s="11"/>
    </row>
    <row r="54" spans="1:9" ht="12.75">
      <c r="A54" s="96"/>
      <c r="B54" s="93"/>
      <c r="C54" s="96">
        <v>60016</v>
      </c>
      <c r="D54" s="93" t="s">
        <v>86</v>
      </c>
      <c r="E54" s="92">
        <f>SUM(E55,E61)</f>
        <v>167500</v>
      </c>
      <c r="F54" s="62"/>
      <c r="G54" s="38"/>
      <c r="H54" s="38"/>
      <c r="I54" s="11"/>
    </row>
    <row r="55" spans="1:9" ht="12.75">
      <c r="A55" s="96"/>
      <c r="B55" s="93"/>
      <c r="C55" s="96"/>
      <c r="D55" s="93" t="s">
        <v>80</v>
      </c>
      <c r="E55" s="92">
        <f>SUM(E57:E59)</f>
        <v>132500</v>
      </c>
      <c r="F55" s="62"/>
      <c r="G55" s="38"/>
      <c r="H55" s="38"/>
      <c r="I55" s="11"/>
    </row>
    <row r="56" spans="1:9" ht="12.75">
      <c r="A56" s="96"/>
      <c r="B56" s="93"/>
      <c r="C56" s="96"/>
      <c r="D56" s="93" t="s">
        <v>520</v>
      </c>
      <c r="E56" s="92"/>
      <c r="F56" s="62"/>
      <c r="H56" s="38"/>
      <c r="I56" s="11"/>
    </row>
    <row r="57" spans="1:9" ht="12.75">
      <c r="A57" s="96"/>
      <c r="B57" s="93"/>
      <c r="C57" s="96"/>
      <c r="D57" s="93" t="s">
        <v>504</v>
      </c>
      <c r="E57" s="92">
        <f>52500+28000+32000</f>
        <v>112500</v>
      </c>
      <c r="F57" s="62"/>
      <c r="G57" s="38"/>
      <c r="H57" s="38"/>
      <c r="I57" s="11"/>
    </row>
    <row r="58" spans="1:5" ht="12.75">
      <c r="A58" s="96"/>
      <c r="B58" s="95"/>
      <c r="C58" s="96"/>
      <c r="D58" s="95" t="s">
        <v>530</v>
      </c>
      <c r="E58" s="92"/>
    </row>
    <row r="59" spans="1:9" ht="12.75">
      <c r="A59" s="96"/>
      <c r="B59" s="93"/>
      <c r="C59" s="96"/>
      <c r="D59" s="95" t="s">
        <v>531</v>
      </c>
      <c r="E59" s="92">
        <v>20000</v>
      </c>
      <c r="F59" s="62"/>
      <c r="G59" s="38"/>
      <c r="H59" s="11"/>
      <c r="I59" s="11"/>
    </row>
    <row r="60" spans="1:9" ht="12.75">
      <c r="A60" s="96"/>
      <c r="B60" s="93"/>
      <c r="C60" s="96"/>
      <c r="D60" s="95"/>
      <c r="E60" s="96"/>
      <c r="F60" s="62"/>
      <c r="G60" s="11"/>
      <c r="H60" s="11"/>
      <c r="I60" s="11"/>
    </row>
    <row r="61" spans="1:9" ht="12.75">
      <c r="A61" s="96"/>
      <c r="B61" s="93"/>
      <c r="C61" s="96"/>
      <c r="D61" s="93" t="s">
        <v>172</v>
      </c>
      <c r="E61" s="92">
        <f>SUM(E64:E68)</f>
        <v>35000</v>
      </c>
      <c r="F61" s="62"/>
      <c r="G61" s="38"/>
      <c r="H61" s="62"/>
      <c r="I61" s="11"/>
    </row>
    <row r="62" spans="1:9" ht="12.75">
      <c r="A62" s="96"/>
      <c r="B62" s="93"/>
      <c r="C62" s="96"/>
      <c r="D62" s="93" t="s">
        <v>255</v>
      </c>
      <c r="E62" s="92"/>
      <c r="F62" s="62"/>
      <c r="G62" s="11"/>
      <c r="H62" s="11"/>
      <c r="I62" s="11"/>
    </row>
    <row r="63" spans="1:9" ht="12.75">
      <c r="A63" s="96"/>
      <c r="B63" s="95"/>
      <c r="C63" s="96"/>
      <c r="D63" s="93" t="s">
        <v>498</v>
      </c>
      <c r="E63" s="92"/>
      <c r="F63" s="62"/>
      <c r="H63" s="38"/>
      <c r="I63" s="11"/>
    </row>
    <row r="64" spans="1:5" ht="12.75">
      <c r="A64" s="96"/>
      <c r="B64" s="95"/>
      <c r="C64" s="96"/>
      <c r="D64" s="95" t="s">
        <v>499</v>
      </c>
      <c r="E64" s="92">
        <v>14000</v>
      </c>
    </row>
    <row r="65" spans="1:5" ht="12.75">
      <c r="A65" s="96"/>
      <c r="B65" s="95"/>
      <c r="C65" s="96"/>
      <c r="D65" s="93" t="s">
        <v>503</v>
      </c>
      <c r="E65" s="92"/>
    </row>
    <row r="66" spans="1:7" ht="12.75">
      <c r="A66" s="96"/>
      <c r="B66" s="95"/>
      <c r="C66" s="96"/>
      <c r="D66" s="95" t="s">
        <v>529</v>
      </c>
      <c r="E66" s="92">
        <v>6000</v>
      </c>
      <c r="G66" s="38"/>
    </row>
    <row r="67" spans="1:5" ht="12.75">
      <c r="A67" s="96"/>
      <c r="B67" s="95"/>
      <c r="C67" s="96"/>
      <c r="D67" s="95" t="s">
        <v>521</v>
      </c>
      <c r="E67" s="92"/>
    </row>
    <row r="68" spans="1:5" ht="12.75">
      <c r="A68" s="96"/>
      <c r="B68" s="95"/>
      <c r="C68" s="96"/>
      <c r="D68" s="95" t="s">
        <v>502</v>
      </c>
      <c r="E68" s="92">
        <v>15000</v>
      </c>
    </row>
    <row r="69" spans="1:5" ht="12.75">
      <c r="A69" s="96"/>
      <c r="B69" s="95"/>
      <c r="C69" s="96"/>
      <c r="D69" s="95"/>
      <c r="E69" s="96"/>
    </row>
    <row r="70" spans="1:9" ht="12.75">
      <c r="A70" s="96"/>
      <c r="B70" s="95"/>
      <c r="C70" s="96">
        <v>60017</v>
      </c>
      <c r="D70" s="93" t="s">
        <v>87</v>
      </c>
      <c r="E70" s="92">
        <f>SUM(E72)</f>
        <v>45000</v>
      </c>
      <c r="F70" s="62"/>
      <c r="G70" s="38"/>
      <c r="H70" s="38"/>
      <c r="I70" s="11"/>
    </row>
    <row r="71" spans="1:9" ht="12.75">
      <c r="A71" s="96"/>
      <c r="B71" s="95"/>
      <c r="C71" s="96"/>
      <c r="D71" s="93" t="s">
        <v>80</v>
      </c>
      <c r="E71" s="92"/>
      <c r="F71" s="62"/>
      <c r="G71" s="38"/>
      <c r="H71" s="38"/>
      <c r="I71" s="11"/>
    </row>
    <row r="72" spans="1:9" ht="12.75">
      <c r="A72" s="96"/>
      <c r="B72" s="95"/>
      <c r="C72" s="96"/>
      <c r="D72" s="93" t="s">
        <v>256</v>
      </c>
      <c r="E72" s="92">
        <v>45000</v>
      </c>
      <c r="F72" s="62"/>
      <c r="G72" s="38"/>
      <c r="H72" s="38"/>
      <c r="I72" s="11"/>
    </row>
    <row r="73" spans="1:9" ht="12.75">
      <c r="A73" s="96"/>
      <c r="B73" s="93"/>
      <c r="C73" s="96"/>
      <c r="D73" s="93"/>
      <c r="E73" s="92"/>
      <c r="F73" s="62"/>
      <c r="H73" s="38"/>
      <c r="I73" s="11"/>
    </row>
    <row r="74" spans="1:9" ht="12.75">
      <c r="A74" s="126" t="s">
        <v>15</v>
      </c>
      <c r="B74" s="128">
        <v>700</v>
      </c>
      <c r="C74" s="126"/>
      <c r="D74" s="128" t="s">
        <v>9</v>
      </c>
      <c r="E74" s="129">
        <f>SUM(E76,E86)</f>
        <v>204000</v>
      </c>
      <c r="F74" s="11"/>
      <c r="G74" s="38"/>
      <c r="H74" s="38"/>
      <c r="I74" s="11"/>
    </row>
    <row r="75" spans="1:9" ht="12.75">
      <c r="A75" s="96"/>
      <c r="B75" s="93"/>
      <c r="C75" s="96"/>
      <c r="D75" s="95"/>
      <c r="E75" s="92"/>
      <c r="F75" s="62"/>
      <c r="G75" s="38"/>
      <c r="H75" s="38"/>
      <c r="I75" s="11"/>
    </row>
    <row r="76" spans="1:9" ht="12.75">
      <c r="A76" s="96"/>
      <c r="B76" s="95"/>
      <c r="C76" s="96">
        <v>70005</v>
      </c>
      <c r="D76" s="93" t="s">
        <v>215</v>
      </c>
      <c r="E76" s="92">
        <f>SUM(E77,E82)</f>
        <v>89000</v>
      </c>
      <c r="F76" s="62"/>
      <c r="G76" s="38"/>
      <c r="H76" s="38"/>
      <c r="I76" s="11"/>
    </row>
    <row r="77" spans="1:9" ht="12.75">
      <c r="A77" s="96"/>
      <c r="B77" s="93"/>
      <c r="C77" s="96"/>
      <c r="D77" s="93" t="s">
        <v>80</v>
      </c>
      <c r="E77" s="132">
        <f>SUM(E78:E79:E80)</f>
        <v>69000</v>
      </c>
      <c r="F77" s="62"/>
      <c r="G77" s="38"/>
      <c r="H77" s="38"/>
      <c r="I77" s="11"/>
    </row>
    <row r="78" spans="1:9" ht="12.75">
      <c r="A78" s="96"/>
      <c r="B78" s="95"/>
      <c r="C78" s="96"/>
      <c r="D78" s="93" t="s">
        <v>485</v>
      </c>
      <c r="E78" s="92"/>
      <c r="F78" s="62"/>
      <c r="G78" s="38"/>
      <c r="H78" s="38"/>
      <c r="I78" s="11"/>
    </row>
    <row r="79" spans="1:9" ht="12.75">
      <c r="A79" s="96"/>
      <c r="B79" s="93"/>
      <c r="C79" s="96"/>
      <c r="D79" s="93" t="s">
        <v>88</v>
      </c>
      <c r="E79" s="92">
        <v>67000</v>
      </c>
      <c r="F79" s="57"/>
      <c r="G79" s="38"/>
      <c r="H79" s="38"/>
      <c r="I79" s="11"/>
    </row>
    <row r="80" spans="1:9" ht="12.75">
      <c r="A80" s="96"/>
      <c r="B80" s="93"/>
      <c r="C80" s="96"/>
      <c r="D80" s="93" t="s">
        <v>89</v>
      </c>
      <c r="E80" s="92">
        <v>2000</v>
      </c>
      <c r="F80" s="62"/>
      <c r="G80" s="38"/>
      <c r="H80" s="38"/>
      <c r="I80" s="11"/>
    </row>
    <row r="81" spans="1:9" ht="12.75">
      <c r="A81" s="96"/>
      <c r="B81" s="93"/>
      <c r="C81" s="96"/>
      <c r="D81" s="95"/>
      <c r="E81" s="92"/>
      <c r="F81" s="62"/>
      <c r="G81" s="38"/>
      <c r="H81" s="38"/>
      <c r="I81" s="11"/>
    </row>
    <row r="82" spans="1:9" ht="12.75">
      <c r="A82" s="96"/>
      <c r="B82" s="93"/>
      <c r="C82" s="96"/>
      <c r="D82" s="93" t="s">
        <v>172</v>
      </c>
      <c r="E82" s="92">
        <f>SUM(E83:E84)</f>
        <v>20000</v>
      </c>
      <c r="F82" s="62"/>
      <c r="G82" s="38"/>
      <c r="H82" s="38"/>
      <c r="I82" s="11"/>
    </row>
    <row r="83" spans="1:9" ht="12.75">
      <c r="A83" s="96"/>
      <c r="B83" s="93"/>
      <c r="C83" s="96"/>
      <c r="D83" s="93" t="s">
        <v>257</v>
      </c>
      <c r="E83" s="92">
        <v>5000</v>
      </c>
      <c r="F83" s="62"/>
      <c r="G83" s="38"/>
      <c r="H83" s="62"/>
      <c r="I83" s="11"/>
    </row>
    <row r="84" spans="1:9" ht="12.75">
      <c r="A84" s="96"/>
      <c r="B84" s="93"/>
      <c r="C84" s="96"/>
      <c r="D84" s="93" t="s">
        <v>258</v>
      </c>
      <c r="E84" s="92">
        <f>20000-5000</f>
        <v>15000</v>
      </c>
      <c r="F84" s="11"/>
      <c r="G84" s="38"/>
      <c r="H84" s="38"/>
      <c r="I84" s="11"/>
    </row>
    <row r="85" spans="1:9" ht="12.75">
      <c r="A85" s="96"/>
      <c r="B85" s="95"/>
      <c r="C85" s="96"/>
      <c r="D85" s="95"/>
      <c r="E85" s="92"/>
      <c r="F85" s="62"/>
      <c r="G85" s="38"/>
      <c r="H85" s="38"/>
      <c r="I85" s="11"/>
    </row>
    <row r="86" spans="1:9" ht="12.75">
      <c r="A86" s="96"/>
      <c r="B86" s="93"/>
      <c r="C86" s="96">
        <v>70095</v>
      </c>
      <c r="D86" s="93" t="s">
        <v>78</v>
      </c>
      <c r="E86" s="92">
        <f>SUM(E87)</f>
        <v>115000</v>
      </c>
      <c r="F86" s="62"/>
      <c r="G86" s="38"/>
      <c r="H86" s="38"/>
      <c r="I86" s="11"/>
    </row>
    <row r="87" spans="1:9" ht="12.75">
      <c r="A87" s="96"/>
      <c r="B87" s="93"/>
      <c r="C87" s="96"/>
      <c r="D87" s="93" t="s">
        <v>259</v>
      </c>
      <c r="E87" s="92">
        <f>SUM(E90:E91)</f>
        <v>115000</v>
      </c>
      <c r="F87" s="62"/>
      <c r="G87" s="38"/>
      <c r="H87" s="38"/>
      <c r="I87" s="11"/>
    </row>
    <row r="88" spans="1:9" ht="12.75">
      <c r="A88" s="96"/>
      <c r="B88" s="95"/>
      <c r="C88" s="96"/>
      <c r="D88" s="93" t="s">
        <v>164</v>
      </c>
      <c r="E88" s="92"/>
      <c r="F88" s="62"/>
      <c r="G88" s="70"/>
      <c r="H88" s="70"/>
      <c r="I88" s="11"/>
    </row>
    <row r="89" spans="1:9" ht="12.75">
      <c r="A89" s="96"/>
      <c r="B89" s="95"/>
      <c r="C89" s="96"/>
      <c r="D89" s="93" t="s">
        <v>370</v>
      </c>
      <c r="E89" s="92"/>
      <c r="F89" s="62"/>
      <c r="G89" s="70"/>
      <c r="H89" s="70"/>
      <c r="I89" s="11"/>
    </row>
    <row r="90" spans="1:9" ht="12.75">
      <c r="A90" s="96"/>
      <c r="B90" s="93"/>
      <c r="C90" s="96"/>
      <c r="D90" s="95" t="s">
        <v>369</v>
      </c>
      <c r="E90" s="92">
        <v>110000</v>
      </c>
      <c r="F90" s="62"/>
      <c r="G90" s="70"/>
      <c r="H90" s="72"/>
      <c r="I90" s="70"/>
    </row>
    <row r="91" spans="1:9" ht="12.75">
      <c r="A91" s="96"/>
      <c r="B91" s="93"/>
      <c r="C91" s="96"/>
      <c r="D91" s="93" t="s">
        <v>260</v>
      </c>
      <c r="E91" s="92">
        <v>5000</v>
      </c>
      <c r="F91" s="62"/>
      <c r="G91" s="70"/>
      <c r="H91" s="70"/>
      <c r="I91" s="70"/>
    </row>
    <row r="92" spans="1:9" ht="12.75">
      <c r="A92" s="96"/>
      <c r="B92" s="93"/>
      <c r="C92" s="96"/>
      <c r="D92" s="135"/>
      <c r="E92" s="92"/>
      <c r="F92" s="62"/>
      <c r="G92" s="70"/>
      <c r="H92" s="70"/>
      <c r="I92" s="70"/>
    </row>
    <row r="93" spans="1:9" ht="12.75">
      <c r="A93" s="126" t="s">
        <v>17</v>
      </c>
      <c r="B93" s="128">
        <v>710</v>
      </c>
      <c r="C93" s="126"/>
      <c r="D93" s="128" t="s">
        <v>16</v>
      </c>
      <c r="E93" s="129">
        <f>SUM(E95+E100)</f>
        <v>124540</v>
      </c>
      <c r="F93" s="62"/>
      <c r="G93" s="70"/>
      <c r="H93" s="70"/>
      <c r="I93" s="70"/>
    </row>
    <row r="94" spans="1:9" ht="12.75">
      <c r="A94" s="96"/>
      <c r="B94" s="93"/>
      <c r="C94" s="96"/>
      <c r="D94" s="93"/>
      <c r="E94" s="92"/>
      <c r="F94" s="62"/>
      <c r="G94" s="70"/>
      <c r="H94" s="70"/>
      <c r="I94" s="70"/>
    </row>
    <row r="95" spans="1:9" ht="12.75">
      <c r="A95" s="96"/>
      <c r="B95" s="95"/>
      <c r="C95" s="96">
        <v>71014</v>
      </c>
      <c r="D95" s="93" t="s">
        <v>289</v>
      </c>
      <c r="E95" s="92">
        <f>SUM(E96)</f>
        <v>120000</v>
      </c>
      <c r="F95" s="62"/>
      <c r="G95" s="70"/>
      <c r="H95" s="70"/>
      <c r="I95" s="70"/>
    </row>
    <row r="96" spans="1:10" ht="12.75">
      <c r="A96" s="96"/>
      <c r="B96" s="95"/>
      <c r="C96" s="96"/>
      <c r="D96" s="93" t="s">
        <v>80</v>
      </c>
      <c r="E96" s="92">
        <f>SUM(E98)</f>
        <v>120000</v>
      </c>
      <c r="F96" s="62"/>
      <c r="G96" s="70"/>
      <c r="H96" s="70"/>
      <c r="I96" s="70"/>
      <c r="J96" s="71"/>
    </row>
    <row r="97" spans="1:10" ht="12.75">
      <c r="A97" s="96"/>
      <c r="B97" s="95"/>
      <c r="C97" s="96"/>
      <c r="D97" s="93" t="s">
        <v>90</v>
      </c>
      <c r="E97" s="92"/>
      <c r="F97" s="62"/>
      <c r="G97" s="70"/>
      <c r="H97" s="70"/>
      <c r="I97" s="70"/>
      <c r="J97" s="71"/>
    </row>
    <row r="98" spans="1:10" ht="12.75">
      <c r="A98" s="96"/>
      <c r="B98" s="95"/>
      <c r="C98" s="96"/>
      <c r="D98" s="93" t="s">
        <v>91</v>
      </c>
      <c r="E98" s="92">
        <f>140000-20000</f>
        <v>120000</v>
      </c>
      <c r="F98" s="62"/>
      <c r="G98" s="70"/>
      <c r="H98" s="70"/>
      <c r="I98" s="70"/>
      <c r="J98" s="71"/>
    </row>
    <row r="99" spans="1:10" ht="12.75">
      <c r="A99" s="96"/>
      <c r="B99" s="95"/>
      <c r="C99" s="96"/>
      <c r="D99" s="93"/>
      <c r="E99" s="92"/>
      <c r="F99" s="11"/>
      <c r="G99" s="70"/>
      <c r="H99" s="70"/>
      <c r="I99" s="70"/>
      <c r="J99" s="71"/>
    </row>
    <row r="100" spans="1:10" ht="12.75">
      <c r="A100" s="96"/>
      <c r="B100" s="95"/>
      <c r="C100" s="96">
        <v>71095</v>
      </c>
      <c r="D100" s="95" t="s">
        <v>78</v>
      </c>
      <c r="E100" s="92">
        <f>E101</f>
        <v>4540</v>
      </c>
      <c r="F100" s="62"/>
      <c r="G100" s="70"/>
      <c r="H100" s="70"/>
      <c r="I100" s="70"/>
      <c r="J100" s="71"/>
    </row>
    <row r="101" spans="1:10" ht="12.75">
      <c r="A101" s="96"/>
      <c r="B101" s="93"/>
      <c r="C101" s="96"/>
      <c r="D101" s="95" t="s">
        <v>80</v>
      </c>
      <c r="E101" s="92">
        <f>E102</f>
        <v>4540</v>
      </c>
      <c r="F101" s="62"/>
      <c r="G101" s="38"/>
      <c r="H101" s="38"/>
      <c r="I101" s="70"/>
      <c r="J101" s="71"/>
    </row>
    <row r="102" spans="1:10" ht="12.75">
      <c r="A102" s="96"/>
      <c r="B102" s="93"/>
      <c r="C102" s="96"/>
      <c r="D102" s="95" t="s">
        <v>385</v>
      </c>
      <c r="E102" s="92">
        <v>4540</v>
      </c>
      <c r="F102" s="62"/>
      <c r="G102" s="38"/>
      <c r="H102" s="38"/>
      <c r="I102" s="70"/>
      <c r="J102" s="71"/>
    </row>
    <row r="103" spans="1:10" ht="12.75">
      <c r="A103" s="96"/>
      <c r="B103" s="93"/>
      <c r="C103" s="96"/>
      <c r="D103" s="95"/>
      <c r="E103" s="92"/>
      <c r="F103" s="62"/>
      <c r="G103" s="38"/>
      <c r="H103" s="38"/>
      <c r="I103" s="11"/>
      <c r="J103" s="71"/>
    </row>
    <row r="104" spans="1:10" ht="12.75">
      <c r="A104" s="126" t="s">
        <v>95</v>
      </c>
      <c r="B104" s="128">
        <v>750</v>
      </c>
      <c r="C104" s="126"/>
      <c r="D104" s="128" t="s">
        <v>18</v>
      </c>
      <c r="E104" s="134">
        <f>SUM(E106,E114,E120,E130)</f>
        <v>2269538</v>
      </c>
      <c r="F104" s="62"/>
      <c r="G104" s="38"/>
      <c r="H104" s="38"/>
      <c r="I104" s="11"/>
      <c r="J104" s="71"/>
    </row>
    <row r="105" spans="1:10" ht="12.75">
      <c r="A105" s="96"/>
      <c r="B105" s="93"/>
      <c r="C105" s="96"/>
      <c r="D105" s="93"/>
      <c r="E105" s="92"/>
      <c r="F105" s="62"/>
      <c r="G105" s="38"/>
      <c r="H105" s="38"/>
      <c r="I105" s="11"/>
      <c r="J105" s="71"/>
    </row>
    <row r="106" spans="1:10" ht="12.75">
      <c r="A106" s="96"/>
      <c r="B106" s="93"/>
      <c r="C106" s="96">
        <v>75011</v>
      </c>
      <c r="D106" s="93" t="s">
        <v>96</v>
      </c>
      <c r="E106" s="92">
        <f>E107</f>
        <v>67985</v>
      </c>
      <c r="F106" s="62"/>
      <c r="G106" s="38"/>
      <c r="H106" s="38"/>
      <c r="I106" s="11"/>
      <c r="J106" s="71"/>
    </row>
    <row r="107" spans="1:10" ht="12.75">
      <c r="A107" s="96"/>
      <c r="B107" s="93"/>
      <c r="C107" s="96"/>
      <c r="D107" s="93" t="s">
        <v>80</v>
      </c>
      <c r="E107" s="132">
        <f>SUM(E109:E110)</f>
        <v>67985</v>
      </c>
      <c r="F107" s="38"/>
      <c r="H107" s="38"/>
      <c r="I107" s="38"/>
      <c r="J107" s="71"/>
    </row>
    <row r="108" spans="1:10" ht="12.75">
      <c r="A108" s="96"/>
      <c r="B108" s="93"/>
      <c r="C108" s="96"/>
      <c r="D108" s="93" t="s">
        <v>97</v>
      </c>
      <c r="E108" s="92"/>
      <c r="F108" s="62"/>
      <c r="G108" s="38"/>
      <c r="H108" s="38"/>
      <c r="I108" s="11"/>
      <c r="J108" s="71"/>
    </row>
    <row r="109" spans="1:9" ht="12.75">
      <c r="A109" s="96"/>
      <c r="B109" s="93"/>
      <c r="C109" s="96"/>
      <c r="D109" s="93" t="s">
        <v>98</v>
      </c>
      <c r="E109" s="92">
        <v>66992</v>
      </c>
      <c r="F109" s="62"/>
      <c r="H109" s="98"/>
      <c r="I109" s="11"/>
    </row>
    <row r="110" spans="1:9" ht="12.75">
      <c r="A110" s="96"/>
      <c r="B110" s="93"/>
      <c r="C110" s="96"/>
      <c r="D110" s="93" t="s">
        <v>99</v>
      </c>
      <c r="E110" s="92">
        <v>993</v>
      </c>
      <c r="F110" s="62"/>
      <c r="G110" s="38"/>
      <c r="H110" s="38"/>
      <c r="I110" s="11"/>
    </row>
    <row r="111" spans="1:9" ht="12.75">
      <c r="A111" s="96"/>
      <c r="B111" s="93"/>
      <c r="C111" s="96"/>
      <c r="D111" s="93"/>
      <c r="E111" s="92"/>
      <c r="F111" s="62"/>
      <c r="G111" s="38"/>
      <c r="H111" s="38"/>
      <c r="I111" s="11"/>
    </row>
    <row r="112" spans="1:9" ht="12.75">
      <c r="A112" s="96"/>
      <c r="B112" s="93"/>
      <c r="C112" s="96"/>
      <c r="D112" s="93"/>
      <c r="E112" s="92"/>
      <c r="F112" s="62"/>
      <c r="G112" s="38"/>
      <c r="H112" s="38"/>
      <c r="I112" s="11"/>
    </row>
    <row r="113" spans="1:9" ht="12.75">
      <c r="A113" s="96"/>
      <c r="B113" s="93"/>
      <c r="C113" s="96">
        <v>75022</v>
      </c>
      <c r="D113" s="93" t="s">
        <v>100</v>
      </c>
      <c r="E113" s="92"/>
      <c r="F113" s="62"/>
      <c r="G113" s="38"/>
      <c r="H113" s="38"/>
      <c r="I113" s="11"/>
    </row>
    <row r="114" spans="1:9" ht="12.75">
      <c r="A114" s="96"/>
      <c r="B114" s="93"/>
      <c r="C114" s="96"/>
      <c r="D114" s="93" t="s">
        <v>101</v>
      </c>
      <c r="E114" s="92">
        <f>SUM(E115)</f>
        <v>79656</v>
      </c>
      <c r="F114" s="62"/>
      <c r="G114" s="38"/>
      <c r="H114" s="38"/>
      <c r="I114" s="11"/>
    </row>
    <row r="115" spans="1:9" ht="12.75">
      <c r="A115" s="96"/>
      <c r="B115" s="93"/>
      <c r="C115" s="96"/>
      <c r="D115" s="93" t="s">
        <v>80</v>
      </c>
      <c r="E115" s="92">
        <f>SUM(E116:E117)</f>
        <v>79656</v>
      </c>
      <c r="F115" s="62"/>
      <c r="G115" s="38"/>
      <c r="H115" s="38"/>
      <c r="I115" s="11"/>
    </row>
    <row r="116" spans="1:9" ht="12.75">
      <c r="A116" s="96"/>
      <c r="B116" s="93"/>
      <c r="C116" s="96"/>
      <c r="D116" s="93" t="s">
        <v>102</v>
      </c>
      <c r="E116" s="92">
        <v>70166</v>
      </c>
      <c r="F116" s="62"/>
      <c r="G116" s="38"/>
      <c r="H116" s="38"/>
      <c r="I116" s="11"/>
    </row>
    <row r="117" spans="1:9" ht="12.75">
      <c r="A117" s="96"/>
      <c r="B117" s="93"/>
      <c r="C117" s="96"/>
      <c r="D117" s="93" t="s">
        <v>103</v>
      </c>
      <c r="E117" s="92">
        <v>9490</v>
      </c>
      <c r="F117" s="60"/>
      <c r="G117" s="38"/>
      <c r="H117" s="38"/>
      <c r="I117" s="11"/>
    </row>
    <row r="118" spans="1:9" ht="12.75">
      <c r="A118" s="96"/>
      <c r="B118" s="95"/>
      <c r="C118" s="96"/>
      <c r="D118" s="95"/>
      <c r="E118" s="92"/>
      <c r="F118" s="62"/>
      <c r="G118" s="11"/>
      <c r="H118" s="11"/>
      <c r="I118" s="11"/>
    </row>
    <row r="119" spans="1:9" ht="12.75">
      <c r="A119" s="96"/>
      <c r="B119" s="93"/>
      <c r="C119" s="96">
        <v>75023</v>
      </c>
      <c r="D119" s="93" t="s">
        <v>104</v>
      </c>
      <c r="E119" s="92"/>
      <c r="F119" s="62"/>
      <c r="G119" s="38"/>
      <c r="H119" s="11"/>
      <c r="I119" s="11"/>
    </row>
    <row r="120" spans="1:9" ht="12.75">
      <c r="A120" s="96"/>
      <c r="B120" s="93"/>
      <c r="C120" s="96"/>
      <c r="D120" s="93" t="s">
        <v>101</v>
      </c>
      <c r="E120" s="92">
        <f>SUM(E127)+(E121)</f>
        <v>2038720</v>
      </c>
      <c r="F120" s="97"/>
      <c r="G120" s="38"/>
      <c r="H120" s="11"/>
      <c r="I120" s="11"/>
    </row>
    <row r="121" spans="1:9" ht="12.75">
      <c r="A121" s="96"/>
      <c r="B121" s="93"/>
      <c r="C121" s="96"/>
      <c r="D121" s="93" t="s">
        <v>80</v>
      </c>
      <c r="E121" s="92">
        <f>SUM(E123:E125)</f>
        <v>1950720</v>
      </c>
      <c r="F121" s="62"/>
      <c r="G121" s="38"/>
      <c r="H121" s="38"/>
      <c r="I121" s="11"/>
    </row>
    <row r="122" spans="1:9" ht="12.75">
      <c r="A122" s="96"/>
      <c r="B122" s="93"/>
      <c r="C122" s="96"/>
      <c r="D122" s="93" t="s">
        <v>105</v>
      </c>
      <c r="E122" s="92"/>
      <c r="F122" s="62"/>
      <c r="G122" s="38"/>
      <c r="H122" s="38"/>
      <c r="I122" s="11"/>
    </row>
    <row r="123" spans="1:9" ht="12.75">
      <c r="A123" s="96"/>
      <c r="B123" s="93"/>
      <c r="C123" s="96"/>
      <c r="D123" s="93" t="s">
        <v>98</v>
      </c>
      <c r="E123" s="92">
        <f>1567680-10000</f>
        <v>1557680</v>
      </c>
      <c r="F123" s="62"/>
      <c r="G123" s="38"/>
      <c r="H123" s="38"/>
      <c r="I123" s="11"/>
    </row>
    <row r="124" spans="1:9" ht="12.75">
      <c r="A124" s="96"/>
      <c r="B124" s="93"/>
      <c r="C124" s="96"/>
      <c r="D124" s="93" t="s">
        <v>290</v>
      </c>
      <c r="E124" s="92"/>
      <c r="F124" s="62"/>
      <c r="G124" s="38"/>
      <c r="H124" s="38"/>
      <c r="I124" s="11"/>
    </row>
    <row r="125" spans="1:9" ht="12.75">
      <c r="A125" s="96"/>
      <c r="B125" s="93"/>
      <c r="C125" s="96"/>
      <c r="D125" s="93" t="s">
        <v>106</v>
      </c>
      <c r="E125" s="92">
        <f>383040+20000-10000</f>
        <v>393040</v>
      </c>
      <c r="F125" s="62"/>
      <c r="G125" s="38"/>
      <c r="H125" s="38"/>
      <c r="I125" s="11"/>
    </row>
    <row r="126" spans="1:9" ht="12.75">
      <c r="A126" s="96"/>
      <c r="B126" s="93"/>
      <c r="C126" s="96"/>
      <c r="D126" s="95"/>
      <c r="E126" s="92"/>
      <c r="F126" s="11"/>
      <c r="G126" s="38"/>
      <c r="H126" s="38"/>
      <c r="I126" s="11"/>
    </row>
    <row r="127" spans="1:9" ht="12.75">
      <c r="A127" s="96"/>
      <c r="B127" s="95"/>
      <c r="C127" s="96"/>
      <c r="D127" s="93" t="s">
        <v>172</v>
      </c>
      <c r="E127" s="132">
        <f>SUM(E128:E129)</f>
        <v>88000</v>
      </c>
      <c r="F127" s="62"/>
      <c r="G127" s="38"/>
      <c r="H127" s="38"/>
      <c r="I127" s="11"/>
    </row>
    <row r="128" spans="1:9" ht="12.75">
      <c r="A128" s="96"/>
      <c r="B128" s="93"/>
      <c r="C128" s="96"/>
      <c r="D128" s="93" t="s">
        <v>500</v>
      </c>
      <c r="E128" s="92">
        <v>88000</v>
      </c>
      <c r="F128" s="11"/>
      <c r="G128" s="11"/>
      <c r="H128" s="38"/>
      <c r="I128" s="11"/>
    </row>
    <row r="129" spans="1:5" ht="12.75">
      <c r="A129" s="96"/>
      <c r="B129" s="95"/>
      <c r="C129" s="96"/>
      <c r="D129" s="95"/>
      <c r="E129" s="92"/>
    </row>
    <row r="130" spans="1:8" ht="12.75">
      <c r="A130" s="96"/>
      <c r="B130" s="93"/>
      <c r="C130" s="96">
        <v>75095</v>
      </c>
      <c r="D130" s="93" t="s">
        <v>78</v>
      </c>
      <c r="E130" s="92">
        <f>SUM(E131)</f>
        <v>83177</v>
      </c>
      <c r="F130" s="62"/>
      <c r="G130" s="38"/>
      <c r="H130" s="38"/>
    </row>
    <row r="131" spans="1:8" ht="12.75">
      <c r="A131" s="96"/>
      <c r="B131" s="93"/>
      <c r="C131" s="96"/>
      <c r="D131" s="93" t="s">
        <v>285</v>
      </c>
      <c r="E131" s="132">
        <f>SUM(E133:E140)</f>
        <v>83177</v>
      </c>
      <c r="F131" s="62"/>
      <c r="G131" s="38"/>
      <c r="H131" s="38"/>
    </row>
    <row r="132" spans="1:9" ht="12.75">
      <c r="A132" s="96"/>
      <c r="B132" s="93"/>
      <c r="C132" s="96"/>
      <c r="D132" s="93" t="s">
        <v>377</v>
      </c>
      <c r="E132" s="92"/>
      <c r="F132" s="62"/>
      <c r="G132" s="38"/>
      <c r="H132" s="62"/>
      <c r="I132" s="11"/>
    </row>
    <row r="133" spans="1:9" ht="12.75">
      <c r="A133" s="96"/>
      <c r="B133" s="93"/>
      <c r="C133" s="96"/>
      <c r="D133" s="93" t="s">
        <v>378</v>
      </c>
      <c r="E133" s="92">
        <v>17300</v>
      </c>
      <c r="F133" s="62"/>
      <c r="G133" s="38"/>
      <c r="H133" s="38"/>
      <c r="I133" s="11"/>
    </row>
    <row r="134" spans="1:9" ht="12.75">
      <c r="A134" s="96"/>
      <c r="B134" s="93"/>
      <c r="C134" s="96"/>
      <c r="D134" s="93" t="s">
        <v>118</v>
      </c>
      <c r="E134" s="92">
        <f>25000-1000</f>
        <v>24000</v>
      </c>
      <c r="F134" s="62"/>
      <c r="G134" s="38"/>
      <c r="H134" s="38"/>
      <c r="I134" s="11"/>
    </row>
    <row r="135" spans="1:9" ht="12.75">
      <c r="A135" s="96"/>
      <c r="B135" s="95"/>
      <c r="C135" s="96"/>
      <c r="D135" s="93" t="s">
        <v>119</v>
      </c>
      <c r="E135" s="92"/>
      <c r="F135" s="62"/>
      <c r="G135" s="38"/>
      <c r="H135" s="38"/>
      <c r="I135" s="11"/>
    </row>
    <row r="136" spans="1:9" ht="12.75">
      <c r="A136" s="96"/>
      <c r="B136" s="95"/>
      <c r="C136" s="96"/>
      <c r="D136" s="93" t="s">
        <v>220</v>
      </c>
      <c r="E136" s="92">
        <v>8000</v>
      </c>
      <c r="F136" s="62"/>
      <c r="G136" s="38"/>
      <c r="H136" s="38"/>
      <c r="I136" s="11"/>
    </row>
    <row r="137" spans="1:9" ht="12.75">
      <c r="A137" s="96"/>
      <c r="B137" s="95"/>
      <c r="C137" s="96"/>
      <c r="D137" s="93" t="s">
        <v>522</v>
      </c>
      <c r="E137" s="92">
        <f>6876+1</f>
        <v>6877</v>
      </c>
      <c r="F137" s="62"/>
      <c r="G137" s="38"/>
      <c r="H137" s="38"/>
      <c r="I137" s="11"/>
    </row>
    <row r="138" spans="1:9" ht="12.75">
      <c r="A138" s="96"/>
      <c r="B138" s="95"/>
      <c r="C138" s="96"/>
      <c r="D138" s="93" t="s">
        <v>523</v>
      </c>
      <c r="E138" s="92"/>
      <c r="F138" s="62"/>
      <c r="G138" s="11"/>
      <c r="H138" s="38"/>
      <c r="I138" s="11"/>
    </row>
    <row r="139" spans="1:9" ht="12.75">
      <c r="A139" s="96"/>
      <c r="B139" s="95"/>
      <c r="C139" s="96"/>
      <c r="D139" s="95" t="s">
        <v>403</v>
      </c>
      <c r="E139" s="92">
        <f>9000+9000</f>
        <v>18000</v>
      </c>
      <c r="F139" s="62"/>
      <c r="G139" s="38"/>
      <c r="H139" s="38"/>
      <c r="I139" s="11"/>
    </row>
    <row r="140" spans="1:9" ht="12.75">
      <c r="A140" s="126"/>
      <c r="B140" s="128"/>
      <c r="C140" s="96"/>
      <c r="D140" s="93" t="s">
        <v>524</v>
      </c>
      <c r="E140" s="92">
        <v>9000</v>
      </c>
      <c r="F140" s="62"/>
      <c r="G140" s="38"/>
      <c r="H140" s="11"/>
      <c r="I140" s="11"/>
    </row>
    <row r="141" spans="1:9" ht="12.75">
      <c r="A141" s="96"/>
      <c r="B141" s="95"/>
      <c r="C141" s="96"/>
      <c r="D141" s="95"/>
      <c r="E141" s="92"/>
      <c r="I141" s="11"/>
    </row>
    <row r="142" spans="1:9" ht="12.75">
      <c r="A142" s="126" t="s">
        <v>26</v>
      </c>
      <c r="B142" s="128">
        <v>751</v>
      </c>
      <c r="C142" s="126"/>
      <c r="D142" s="128" t="s">
        <v>22</v>
      </c>
      <c r="E142" s="129"/>
      <c r="I142" s="11"/>
    </row>
    <row r="143" spans="1:9" ht="12.75">
      <c r="A143" s="96"/>
      <c r="B143" s="93"/>
      <c r="C143" s="126"/>
      <c r="D143" s="128" t="s">
        <v>120</v>
      </c>
      <c r="E143" s="129"/>
      <c r="I143" s="11"/>
    </row>
    <row r="144" spans="1:9" ht="12.75">
      <c r="A144" s="96"/>
      <c r="B144" s="93"/>
      <c r="C144" s="126"/>
      <c r="D144" s="128" t="s">
        <v>121</v>
      </c>
      <c r="E144" s="129">
        <f>SUM(E147,E155)</f>
        <v>6082</v>
      </c>
      <c r="I144" s="11"/>
    </row>
    <row r="145" spans="1:9" ht="12.75">
      <c r="A145" s="96"/>
      <c r="B145" s="93"/>
      <c r="C145" s="96"/>
      <c r="D145" s="93"/>
      <c r="E145" s="92"/>
      <c r="F145" s="62"/>
      <c r="G145" s="38"/>
      <c r="H145" s="38"/>
      <c r="I145" s="11"/>
    </row>
    <row r="146" spans="1:9" ht="12.75">
      <c r="A146" s="96"/>
      <c r="B146" s="95"/>
      <c r="C146" s="96">
        <v>75101</v>
      </c>
      <c r="D146" s="93" t="s">
        <v>122</v>
      </c>
      <c r="E146" s="92"/>
      <c r="F146" s="62"/>
      <c r="G146" s="38"/>
      <c r="H146" s="62"/>
      <c r="I146" s="11"/>
    </row>
    <row r="147" spans="1:9" ht="12.75">
      <c r="A147" s="96"/>
      <c r="B147" s="95"/>
      <c r="C147" s="96"/>
      <c r="D147" s="93" t="s">
        <v>120</v>
      </c>
      <c r="E147" s="92">
        <f>SUM(E148)</f>
        <v>2780</v>
      </c>
      <c r="F147" s="62"/>
      <c r="G147" s="38"/>
      <c r="H147" s="62"/>
      <c r="I147" s="11"/>
    </row>
    <row r="148" spans="1:9" ht="12.75">
      <c r="A148" s="126"/>
      <c r="B148" s="128"/>
      <c r="C148" s="96"/>
      <c r="D148" s="93" t="s">
        <v>80</v>
      </c>
      <c r="E148" s="92">
        <f>E150</f>
        <v>2780</v>
      </c>
      <c r="F148" s="62"/>
      <c r="G148" s="38"/>
      <c r="H148" s="38"/>
      <c r="I148" s="11"/>
    </row>
    <row r="149" spans="1:9" ht="12.75">
      <c r="A149" s="96"/>
      <c r="B149" s="93"/>
      <c r="C149" s="96"/>
      <c r="D149" s="93" t="s">
        <v>123</v>
      </c>
      <c r="E149" s="92"/>
      <c r="G149" s="38"/>
      <c r="H149" s="38"/>
      <c r="I149" s="11"/>
    </row>
    <row r="150" spans="1:9" ht="12.75">
      <c r="A150" s="96"/>
      <c r="B150" s="95"/>
      <c r="C150" s="96"/>
      <c r="D150" s="93" t="s">
        <v>124</v>
      </c>
      <c r="E150" s="92">
        <v>2780</v>
      </c>
      <c r="G150" s="11"/>
      <c r="H150" s="38"/>
      <c r="I150" s="11"/>
    </row>
    <row r="151" spans="1:9" ht="12.75">
      <c r="A151" s="96"/>
      <c r="B151" s="95"/>
      <c r="C151" s="96"/>
      <c r="D151" s="95"/>
      <c r="E151" s="92"/>
      <c r="G151" s="11"/>
      <c r="H151" s="38"/>
      <c r="I151" s="11"/>
    </row>
    <row r="152" spans="1:9" ht="12.75">
      <c r="A152" s="96"/>
      <c r="B152" s="95"/>
      <c r="C152" s="96">
        <v>75109</v>
      </c>
      <c r="D152" s="95" t="s">
        <v>481</v>
      </c>
      <c r="E152" s="92"/>
      <c r="F152" s="62"/>
      <c r="G152" s="11"/>
      <c r="H152" s="11"/>
      <c r="I152" s="11"/>
    </row>
    <row r="153" spans="1:9" ht="12.75">
      <c r="A153" s="96"/>
      <c r="B153" s="95"/>
      <c r="C153" s="96"/>
      <c r="D153" s="95" t="s">
        <v>482</v>
      </c>
      <c r="E153" s="92"/>
      <c r="F153" s="11"/>
      <c r="G153" s="11"/>
      <c r="H153" s="11"/>
      <c r="I153" s="11"/>
    </row>
    <row r="154" spans="1:9" ht="12.75">
      <c r="A154" s="96"/>
      <c r="B154" s="95"/>
      <c r="C154" s="96"/>
      <c r="D154" s="95" t="s">
        <v>483</v>
      </c>
      <c r="E154" s="92"/>
      <c r="F154" s="62"/>
      <c r="H154" s="11"/>
      <c r="I154" s="11"/>
    </row>
    <row r="155" spans="1:9" ht="12.75">
      <c r="A155" s="96"/>
      <c r="B155" s="95"/>
      <c r="C155" s="96"/>
      <c r="D155" s="95" t="s">
        <v>484</v>
      </c>
      <c r="E155" s="92">
        <f>E156</f>
        <v>3302</v>
      </c>
      <c r="F155" s="62"/>
      <c r="H155" s="11"/>
      <c r="I155" s="11"/>
    </row>
    <row r="156" spans="1:9" ht="12.75">
      <c r="A156" s="96"/>
      <c r="B156" s="95"/>
      <c r="C156" s="96"/>
      <c r="D156" s="95" t="s">
        <v>285</v>
      </c>
      <c r="E156" s="92">
        <f>E159+E160</f>
        <v>3302</v>
      </c>
      <c r="F156" s="62"/>
      <c r="H156" s="11"/>
      <c r="I156" s="93"/>
    </row>
    <row r="157" spans="1:9" ht="12.75">
      <c r="A157" s="96"/>
      <c r="B157" s="95"/>
      <c r="C157" s="96"/>
      <c r="D157" s="93" t="s">
        <v>480</v>
      </c>
      <c r="E157" s="92"/>
      <c r="F157" s="62"/>
      <c r="H157" s="11"/>
      <c r="I157" s="11"/>
    </row>
    <row r="158" spans="1:9" ht="12.75">
      <c r="A158" s="96"/>
      <c r="B158" s="95"/>
      <c r="C158" s="96"/>
      <c r="D158" s="95" t="s">
        <v>417</v>
      </c>
      <c r="E158" s="92"/>
      <c r="F158" s="62"/>
      <c r="H158" s="11"/>
      <c r="I158" s="11"/>
    </row>
    <row r="159" spans="1:9" ht="12.75">
      <c r="A159" s="96"/>
      <c r="B159" s="95"/>
      <c r="C159" s="96"/>
      <c r="D159" s="95" t="s">
        <v>418</v>
      </c>
      <c r="E159" s="92">
        <v>3300</v>
      </c>
      <c r="F159" s="62"/>
      <c r="G159" s="11"/>
      <c r="H159" s="38"/>
      <c r="I159" s="11"/>
    </row>
    <row r="160" spans="1:9" ht="12.75">
      <c r="A160" s="96"/>
      <c r="B160" s="95"/>
      <c r="C160" s="96"/>
      <c r="D160" s="95" t="s">
        <v>511</v>
      </c>
      <c r="E160" s="92">
        <v>2</v>
      </c>
      <c r="I160" s="11"/>
    </row>
    <row r="161" spans="1:9" ht="12.75">
      <c r="A161" s="96"/>
      <c r="B161" s="95"/>
      <c r="C161" s="96"/>
      <c r="D161" s="95"/>
      <c r="E161" s="92"/>
      <c r="I161" s="11"/>
    </row>
    <row r="162" spans="1:9" ht="12.75">
      <c r="A162" s="126" t="s">
        <v>29</v>
      </c>
      <c r="B162" s="128">
        <v>754</v>
      </c>
      <c r="C162" s="126"/>
      <c r="D162" s="128" t="s">
        <v>27</v>
      </c>
      <c r="E162" s="129"/>
      <c r="F162" s="38"/>
      <c r="I162" s="11"/>
    </row>
    <row r="163" spans="1:9" ht="12.75">
      <c r="A163" s="96"/>
      <c r="B163" s="95"/>
      <c r="C163" s="126"/>
      <c r="D163" s="128" t="s">
        <v>28</v>
      </c>
      <c r="E163" s="129">
        <f>SUM(E172,E188,E165)</f>
        <v>351883</v>
      </c>
      <c r="F163" s="38"/>
      <c r="H163" s="11"/>
      <c r="I163" s="11"/>
    </row>
    <row r="164" spans="1:9" ht="12.75">
      <c r="A164" s="96"/>
      <c r="B164" s="93"/>
      <c r="C164" s="96"/>
      <c r="D164" s="93"/>
      <c r="E164" s="92"/>
      <c r="F164" s="38"/>
      <c r="H164" s="38"/>
      <c r="I164" s="11"/>
    </row>
    <row r="165" spans="1:9" ht="12.75">
      <c r="A165" s="96"/>
      <c r="B165" s="93"/>
      <c r="C165" s="96">
        <v>75404</v>
      </c>
      <c r="D165" s="95" t="s">
        <v>388</v>
      </c>
      <c r="E165" s="92">
        <f>E166</f>
        <v>19000</v>
      </c>
      <c r="G165" s="11"/>
      <c r="H165" s="38"/>
      <c r="I165" s="11"/>
    </row>
    <row r="166" spans="1:9" ht="12.75">
      <c r="A166" s="96"/>
      <c r="B166" s="93"/>
      <c r="C166" s="96"/>
      <c r="D166" s="95" t="s">
        <v>80</v>
      </c>
      <c r="E166" s="92">
        <f>SUM(E167:E170)</f>
        <v>19000</v>
      </c>
      <c r="G166" s="38"/>
      <c r="H166" s="38"/>
      <c r="I166" s="11"/>
    </row>
    <row r="167" spans="1:9" ht="12.75">
      <c r="A167" s="96"/>
      <c r="B167" s="93"/>
      <c r="C167" s="96"/>
      <c r="D167" s="95" t="s">
        <v>389</v>
      </c>
      <c r="E167" s="92">
        <v>6000</v>
      </c>
      <c r="G167" s="11"/>
      <c r="H167" s="38"/>
      <c r="I167" s="11"/>
    </row>
    <row r="168" spans="1:9" ht="12.75">
      <c r="A168" s="96"/>
      <c r="B168" s="93"/>
      <c r="C168" s="96"/>
      <c r="D168" s="95"/>
      <c r="E168" s="92"/>
      <c r="G168" s="11"/>
      <c r="H168" s="38"/>
      <c r="I168" s="11"/>
    </row>
    <row r="169" spans="1:9" ht="12.75">
      <c r="A169" s="96"/>
      <c r="B169" s="95"/>
      <c r="C169" s="96"/>
      <c r="D169" s="95" t="s">
        <v>434</v>
      </c>
      <c r="E169" s="92"/>
      <c r="G169" s="38"/>
      <c r="H169" s="38"/>
      <c r="I169" s="11"/>
    </row>
    <row r="170" spans="1:9" ht="12.75">
      <c r="A170" s="96"/>
      <c r="B170" s="95"/>
      <c r="C170" s="96"/>
      <c r="D170" s="95" t="s">
        <v>435</v>
      </c>
      <c r="E170" s="92">
        <v>13000</v>
      </c>
      <c r="G170" s="38"/>
      <c r="H170" s="38"/>
      <c r="I170" s="11"/>
    </row>
    <row r="171" spans="1:9" ht="12.75">
      <c r="A171" s="96"/>
      <c r="B171" s="95"/>
      <c r="C171" s="96"/>
      <c r="D171" s="95"/>
      <c r="E171" s="92"/>
      <c r="G171" s="38"/>
      <c r="H171" s="11"/>
      <c r="I171" s="11"/>
    </row>
    <row r="172" spans="1:9" ht="12.75">
      <c r="A172" s="96"/>
      <c r="B172" s="93"/>
      <c r="C172" s="96">
        <v>75412</v>
      </c>
      <c r="D172" s="93" t="s">
        <v>125</v>
      </c>
      <c r="E172" s="132">
        <f>SUM(E173,E182)</f>
        <v>287500</v>
      </c>
      <c r="G172" s="38"/>
      <c r="H172" s="11"/>
      <c r="I172" s="11"/>
    </row>
    <row r="173" spans="1:9" ht="12.75">
      <c r="A173" s="96"/>
      <c r="B173" s="93"/>
      <c r="C173" s="96"/>
      <c r="D173" s="93" t="s">
        <v>80</v>
      </c>
      <c r="E173" s="92">
        <f>SUM(E175:E180)</f>
        <v>206000</v>
      </c>
      <c r="G173" s="38"/>
      <c r="H173" s="11"/>
      <c r="I173" s="11"/>
    </row>
    <row r="174" spans="1:9" ht="12.75">
      <c r="A174" s="96"/>
      <c r="B174" s="93"/>
      <c r="C174" s="96"/>
      <c r="D174" s="93" t="s">
        <v>126</v>
      </c>
      <c r="E174" s="92"/>
      <c r="G174" s="38"/>
      <c r="H174" s="11"/>
      <c r="I174" s="11"/>
    </row>
    <row r="175" spans="1:9" ht="12.75">
      <c r="A175" s="96"/>
      <c r="B175" s="93"/>
      <c r="C175" s="96"/>
      <c r="D175" s="93" t="s">
        <v>386</v>
      </c>
      <c r="E175" s="92"/>
      <c r="F175" s="11"/>
      <c r="G175" s="11"/>
      <c r="H175" s="11"/>
      <c r="I175" s="11"/>
    </row>
    <row r="176" spans="1:9" ht="12.75">
      <c r="A176" s="96"/>
      <c r="B176" s="95"/>
      <c r="C176" s="96"/>
      <c r="D176" s="95" t="s">
        <v>387</v>
      </c>
      <c r="E176" s="92">
        <f>177570-2570-23000</f>
        <v>152000</v>
      </c>
      <c r="F176" s="11"/>
      <c r="G176" s="11"/>
      <c r="H176" s="39"/>
      <c r="I176" s="11"/>
    </row>
    <row r="177" spans="1:9" ht="12.75">
      <c r="A177" s="96"/>
      <c r="B177" s="93"/>
      <c r="C177" s="96"/>
      <c r="D177" s="93" t="s">
        <v>295</v>
      </c>
      <c r="E177" s="92"/>
      <c r="F177" s="11"/>
      <c r="G177" s="11"/>
      <c r="I177" s="11"/>
    </row>
    <row r="178" spans="1:9" ht="12.75">
      <c r="A178" s="96"/>
      <c r="B178" s="93"/>
      <c r="C178" s="96"/>
      <c r="D178" s="93" t="s">
        <v>296</v>
      </c>
      <c r="E178" s="92"/>
      <c r="F178" s="62"/>
      <c r="G178" s="11"/>
      <c r="I178" s="11"/>
    </row>
    <row r="179" spans="1:9" ht="12.75">
      <c r="A179" s="96"/>
      <c r="B179" s="93"/>
      <c r="C179" s="96"/>
      <c r="D179" s="93" t="s">
        <v>297</v>
      </c>
      <c r="E179" s="92">
        <f>35000-1000</f>
        <v>34000</v>
      </c>
      <c r="F179" s="72"/>
      <c r="G179" s="11"/>
      <c r="I179" s="11"/>
    </row>
    <row r="180" spans="1:9" ht="12.75">
      <c r="A180" s="96"/>
      <c r="B180" s="95"/>
      <c r="C180" s="96"/>
      <c r="D180" s="93" t="s">
        <v>334</v>
      </c>
      <c r="E180" s="92">
        <f>10000+10000</f>
        <v>20000</v>
      </c>
      <c r="F180" s="62"/>
      <c r="G180" s="11"/>
      <c r="H180" s="11"/>
      <c r="I180" s="11"/>
    </row>
    <row r="181" spans="1:9" ht="12.75">
      <c r="A181" s="96"/>
      <c r="B181" s="95"/>
      <c r="C181" s="96"/>
      <c r="D181" s="95"/>
      <c r="E181" s="92"/>
      <c r="G181" s="11"/>
      <c r="H181" s="11"/>
      <c r="I181" s="11"/>
    </row>
    <row r="182" spans="1:9" ht="12.75">
      <c r="A182" s="96"/>
      <c r="B182" s="93"/>
      <c r="C182" s="96"/>
      <c r="D182" s="93" t="s">
        <v>172</v>
      </c>
      <c r="E182" s="92">
        <f>SUM(E184:E186)</f>
        <v>81500</v>
      </c>
      <c r="G182" s="11"/>
      <c r="H182" s="11"/>
      <c r="I182" s="11"/>
    </row>
    <row r="183" spans="1:9" ht="12.75">
      <c r="A183" s="96"/>
      <c r="B183" s="93"/>
      <c r="C183" s="96"/>
      <c r="D183" s="93" t="s">
        <v>261</v>
      </c>
      <c r="E183" s="92"/>
      <c r="G183" s="11"/>
      <c r="H183" s="11"/>
      <c r="I183" s="11"/>
    </row>
    <row r="184" spans="1:9" ht="12.75">
      <c r="A184" s="96"/>
      <c r="B184" s="93"/>
      <c r="C184" s="96"/>
      <c r="D184" s="93" t="s">
        <v>262</v>
      </c>
      <c r="E184" s="92">
        <v>60000</v>
      </c>
      <c r="F184" s="62"/>
      <c r="G184" s="11"/>
      <c r="H184" s="11"/>
      <c r="I184" s="11"/>
    </row>
    <row r="185" spans="1:9" ht="12.75">
      <c r="A185" s="96"/>
      <c r="B185" s="95"/>
      <c r="C185" s="96"/>
      <c r="D185" s="93" t="s">
        <v>426</v>
      </c>
      <c r="E185" s="92"/>
      <c r="F185" s="62"/>
      <c r="G185" s="11"/>
      <c r="H185" s="11"/>
      <c r="I185" s="11"/>
    </row>
    <row r="186" spans="1:9" ht="12.75">
      <c r="A186" s="96"/>
      <c r="B186" s="95"/>
      <c r="C186" s="96"/>
      <c r="D186" s="95" t="s">
        <v>425</v>
      </c>
      <c r="E186" s="92">
        <f>22500-1000</f>
        <v>21500</v>
      </c>
      <c r="F186" s="62"/>
      <c r="G186" s="11"/>
      <c r="H186" s="11"/>
      <c r="I186" s="11"/>
    </row>
    <row r="187" spans="1:9" ht="12.75">
      <c r="A187" s="96"/>
      <c r="B187" s="95"/>
      <c r="C187" s="96"/>
      <c r="D187" s="95"/>
      <c r="E187" s="92"/>
      <c r="F187" s="11"/>
      <c r="G187" s="11"/>
      <c r="H187" s="11"/>
      <c r="I187" s="11"/>
    </row>
    <row r="188" spans="1:9" ht="12.75">
      <c r="A188" s="96"/>
      <c r="B188" s="93"/>
      <c r="C188" s="96">
        <v>75414</v>
      </c>
      <c r="D188" s="93" t="s">
        <v>127</v>
      </c>
      <c r="E188" s="92">
        <f>SUM(E189,E193)</f>
        <v>45383</v>
      </c>
      <c r="F188" s="11"/>
      <c r="G188" s="11"/>
      <c r="H188" s="11"/>
      <c r="I188" s="11"/>
    </row>
    <row r="189" spans="1:9" ht="12.75">
      <c r="A189" s="96"/>
      <c r="B189" s="93"/>
      <c r="C189" s="96"/>
      <c r="D189" s="93" t="s">
        <v>80</v>
      </c>
      <c r="E189" s="92">
        <f>SUM(E190:E191)</f>
        <v>10383</v>
      </c>
      <c r="F189" s="11"/>
      <c r="G189" s="11"/>
      <c r="H189" s="11"/>
      <c r="I189" s="11"/>
    </row>
    <row r="190" spans="1:9" ht="12.75">
      <c r="A190" s="96"/>
      <c r="B190" s="95"/>
      <c r="C190" s="96"/>
      <c r="D190" s="93" t="s">
        <v>263</v>
      </c>
      <c r="E190" s="92">
        <v>9483</v>
      </c>
      <c r="F190" s="11"/>
      <c r="G190" s="11"/>
      <c r="H190" s="11"/>
      <c r="I190" s="11"/>
    </row>
    <row r="191" spans="1:9" ht="12.75">
      <c r="A191" s="96"/>
      <c r="B191" s="95"/>
      <c r="C191" s="96"/>
      <c r="D191" s="93" t="s">
        <v>384</v>
      </c>
      <c r="E191" s="92">
        <v>900</v>
      </c>
      <c r="F191" s="11"/>
      <c r="G191" s="11"/>
      <c r="H191" s="11"/>
      <c r="I191" s="11"/>
    </row>
    <row r="192" spans="1:9" ht="12.75">
      <c r="A192" s="96"/>
      <c r="B192" s="95"/>
      <c r="C192" s="96"/>
      <c r="D192" s="95"/>
      <c r="E192" s="92"/>
      <c r="F192" s="11"/>
      <c r="G192" s="38"/>
      <c r="H192" s="11"/>
      <c r="I192" s="11"/>
    </row>
    <row r="193" spans="1:9" ht="12.75">
      <c r="A193" s="96"/>
      <c r="B193" s="95"/>
      <c r="C193" s="96"/>
      <c r="D193" s="93" t="s">
        <v>172</v>
      </c>
      <c r="E193" s="92">
        <f>SUM(E195:E196)</f>
        <v>35000</v>
      </c>
      <c r="F193" s="11"/>
      <c r="G193" s="38"/>
      <c r="H193" s="62"/>
      <c r="I193" s="11"/>
    </row>
    <row r="194" spans="1:9" ht="12.75">
      <c r="A194" s="96"/>
      <c r="B194" s="95"/>
      <c r="C194" s="96"/>
      <c r="D194" s="93" t="s">
        <v>358</v>
      </c>
      <c r="E194" s="92"/>
      <c r="F194" s="11"/>
      <c r="G194" s="38"/>
      <c r="H194" s="38"/>
      <c r="I194" s="11"/>
    </row>
    <row r="195" spans="1:9" ht="12.75">
      <c r="A195" s="96"/>
      <c r="B195" s="93"/>
      <c r="C195" s="96"/>
      <c r="D195" s="95" t="s">
        <v>359</v>
      </c>
      <c r="E195" s="92">
        <f>36000-1000</f>
        <v>35000</v>
      </c>
      <c r="F195" s="11"/>
      <c r="G195" s="38"/>
      <c r="H195" s="38"/>
      <c r="I195" s="11"/>
    </row>
    <row r="196" spans="1:9" ht="12.75">
      <c r="A196" s="96"/>
      <c r="B196" s="95"/>
      <c r="C196" s="96"/>
      <c r="D196" s="95"/>
      <c r="E196" s="92"/>
      <c r="I196" s="11"/>
    </row>
    <row r="197" spans="1:9" ht="12.75">
      <c r="A197" s="126" t="s">
        <v>45</v>
      </c>
      <c r="B197" s="128">
        <v>756</v>
      </c>
      <c r="C197" s="96"/>
      <c r="D197" s="128" t="s">
        <v>325</v>
      </c>
      <c r="E197" s="92"/>
      <c r="H197" s="38"/>
      <c r="I197" s="11"/>
    </row>
    <row r="198" spans="1:9" ht="12.75">
      <c r="A198" s="96"/>
      <c r="B198" s="93"/>
      <c r="C198" s="96"/>
      <c r="D198" s="128" t="s">
        <v>326</v>
      </c>
      <c r="E198" s="92"/>
      <c r="H198" s="38"/>
      <c r="I198" s="11"/>
    </row>
    <row r="199" spans="1:9" ht="12.75">
      <c r="A199" s="96"/>
      <c r="B199" s="93"/>
      <c r="C199" s="96"/>
      <c r="D199" s="128" t="s">
        <v>327</v>
      </c>
      <c r="E199" s="92"/>
      <c r="H199" s="38"/>
      <c r="I199" s="11"/>
    </row>
    <row r="200" spans="1:9" ht="12.75">
      <c r="A200" s="96"/>
      <c r="B200" s="93"/>
      <c r="C200" s="96"/>
      <c r="D200" s="136" t="s">
        <v>364</v>
      </c>
      <c r="E200" s="129">
        <f>E203</f>
        <v>22500</v>
      </c>
      <c r="H200" s="38"/>
      <c r="I200" s="11"/>
    </row>
    <row r="201" spans="1:9" ht="12.75">
      <c r="A201" s="96"/>
      <c r="B201" s="93"/>
      <c r="C201" s="96"/>
      <c r="D201" s="93"/>
      <c r="E201" s="92"/>
      <c r="H201" s="38"/>
      <c r="I201" s="11"/>
    </row>
    <row r="202" spans="1:9" ht="12.75">
      <c r="A202" s="96"/>
      <c r="B202" s="93"/>
      <c r="C202" s="96">
        <v>75647</v>
      </c>
      <c r="D202" s="93" t="s">
        <v>107</v>
      </c>
      <c r="E202" s="92"/>
      <c r="H202" s="38"/>
      <c r="I202" s="11"/>
    </row>
    <row r="203" spans="1:9" ht="12.75">
      <c r="A203" s="96"/>
      <c r="B203" s="93"/>
      <c r="C203" s="96"/>
      <c r="D203" s="93" t="s">
        <v>108</v>
      </c>
      <c r="E203" s="92">
        <f>SUM(E205)</f>
        <v>22500</v>
      </c>
      <c r="H203" s="62"/>
      <c r="I203" s="11"/>
    </row>
    <row r="204" spans="1:9" ht="12.75">
      <c r="A204" s="96"/>
      <c r="B204" s="93"/>
      <c r="C204" s="96"/>
      <c r="D204" s="93"/>
      <c r="E204" s="92"/>
      <c r="F204" s="11"/>
      <c r="G204" s="38"/>
      <c r="H204" s="38"/>
      <c r="I204" s="11"/>
    </row>
    <row r="205" spans="1:9" ht="12.75">
      <c r="A205" s="96"/>
      <c r="B205" s="93"/>
      <c r="C205" s="96"/>
      <c r="D205" s="93" t="s">
        <v>80</v>
      </c>
      <c r="E205" s="132">
        <f>SUM(E207:E213)</f>
        <v>22500</v>
      </c>
      <c r="F205" s="11"/>
      <c r="G205" s="38"/>
      <c r="H205" s="38"/>
      <c r="I205" s="38"/>
    </row>
    <row r="206" spans="1:9" ht="12.75">
      <c r="A206" s="96"/>
      <c r="B206" s="93"/>
      <c r="C206" s="96"/>
      <c r="D206" s="93" t="s">
        <v>109</v>
      </c>
      <c r="E206" s="92"/>
      <c r="F206" s="11"/>
      <c r="G206" s="38"/>
      <c r="H206" s="38"/>
      <c r="I206" s="11"/>
    </row>
    <row r="207" spans="1:9" ht="12.75">
      <c r="A207" s="96"/>
      <c r="B207" s="93"/>
      <c r="C207" s="96"/>
      <c r="D207" s="93" t="s">
        <v>110</v>
      </c>
      <c r="E207" s="92">
        <v>12000</v>
      </c>
      <c r="F207" s="11"/>
      <c r="G207" s="38"/>
      <c r="H207" s="38"/>
      <c r="I207" s="11"/>
    </row>
    <row r="208" spans="1:9" ht="12.75">
      <c r="A208" s="96"/>
      <c r="B208" s="93"/>
      <c r="C208" s="96"/>
      <c r="D208" s="93" t="s">
        <v>111</v>
      </c>
      <c r="E208" s="92"/>
      <c r="F208" s="11"/>
      <c r="G208" s="38"/>
      <c r="H208" s="38"/>
      <c r="I208" s="11"/>
    </row>
    <row r="209" spans="1:9" ht="12.75">
      <c r="A209" s="96"/>
      <c r="B209" s="95"/>
      <c r="C209" s="96"/>
      <c r="D209" s="93" t="s">
        <v>112</v>
      </c>
      <c r="E209" s="92">
        <v>7500</v>
      </c>
      <c r="F209" s="11"/>
      <c r="G209" s="38"/>
      <c r="H209" s="38"/>
      <c r="I209" s="11"/>
    </row>
    <row r="210" spans="1:9" ht="12.75">
      <c r="A210" s="96"/>
      <c r="B210" s="95"/>
      <c r="C210" s="96"/>
      <c r="D210" s="93" t="s">
        <v>113</v>
      </c>
      <c r="E210" s="92"/>
      <c r="F210" s="11"/>
      <c r="G210" s="38"/>
      <c r="H210" s="38"/>
      <c r="I210" s="11"/>
    </row>
    <row r="211" spans="1:9" ht="12.75">
      <c r="A211" s="126"/>
      <c r="B211" s="128"/>
      <c r="C211" s="96"/>
      <c r="D211" s="93" t="s">
        <v>114</v>
      </c>
      <c r="E211" s="92"/>
      <c r="F211" s="11"/>
      <c r="G211" s="38"/>
      <c r="H211" s="38"/>
      <c r="I211" s="11"/>
    </row>
    <row r="212" spans="1:9" ht="12.75">
      <c r="A212" s="96"/>
      <c r="B212" s="93"/>
      <c r="C212" s="96"/>
      <c r="D212" s="93" t="s">
        <v>115</v>
      </c>
      <c r="E212" s="92"/>
      <c r="F212" s="11"/>
      <c r="G212" s="38"/>
      <c r="H212" s="38"/>
      <c r="I212" s="11"/>
    </row>
    <row r="213" spans="1:9" ht="12.75">
      <c r="A213" s="96"/>
      <c r="B213" s="93"/>
      <c r="C213" s="96"/>
      <c r="D213" s="93" t="s">
        <v>116</v>
      </c>
      <c r="E213" s="92">
        <v>3000</v>
      </c>
      <c r="F213" s="11"/>
      <c r="G213" s="38"/>
      <c r="H213" s="38"/>
      <c r="I213" s="11"/>
    </row>
    <row r="214" spans="1:9" ht="12.75">
      <c r="A214" s="96"/>
      <c r="B214" s="95"/>
      <c r="C214" s="96"/>
      <c r="D214" s="95"/>
      <c r="E214" s="92"/>
      <c r="F214" s="11"/>
      <c r="G214" s="38"/>
      <c r="H214" s="38"/>
      <c r="I214" s="11"/>
    </row>
    <row r="215" spans="1:9" ht="12.75">
      <c r="A215" s="126" t="s">
        <v>47</v>
      </c>
      <c r="B215" s="128">
        <v>757</v>
      </c>
      <c r="C215" s="126"/>
      <c r="D215" s="128" t="s">
        <v>128</v>
      </c>
      <c r="E215" s="129">
        <f>SUM(E218)</f>
        <v>30000</v>
      </c>
      <c r="F215" s="62"/>
      <c r="G215" s="38"/>
      <c r="H215" s="38"/>
      <c r="I215" s="11"/>
    </row>
    <row r="216" spans="1:9" ht="12.75">
      <c r="A216" s="96"/>
      <c r="B216" s="93"/>
      <c r="C216" s="126"/>
      <c r="D216" s="128"/>
      <c r="E216" s="129"/>
      <c r="F216" s="62"/>
      <c r="G216" s="38"/>
      <c r="H216" s="38"/>
      <c r="I216" s="11"/>
    </row>
    <row r="217" spans="1:9" ht="12.75">
      <c r="A217" s="96"/>
      <c r="B217" s="93"/>
      <c r="C217" s="96">
        <v>75702</v>
      </c>
      <c r="D217" s="93" t="s">
        <v>129</v>
      </c>
      <c r="E217" s="92"/>
      <c r="F217" s="62"/>
      <c r="G217" s="38"/>
      <c r="H217" s="38"/>
      <c r="I217" s="11"/>
    </row>
    <row r="218" spans="1:9" ht="12.75">
      <c r="A218" s="96"/>
      <c r="B218" s="93"/>
      <c r="C218" s="96"/>
      <c r="D218" s="93" t="s">
        <v>130</v>
      </c>
      <c r="E218" s="92">
        <f>SUM(E222)</f>
        <v>30000</v>
      </c>
      <c r="F218" s="62"/>
      <c r="G218" s="38"/>
      <c r="H218" s="38"/>
      <c r="I218" s="11"/>
    </row>
    <row r="219" spans="1:9" ht="12.75">
      <c r="A219" s="96"/>
      <c r="B219" s="95"/>
      <c r="C219" s="96"/>
      <c r="D219" s="93" t="s">
        <v>80</v>
      </c>
      <c r="E219" s="92">
        <f>E222</f>
        <v>30000</v>
      </c>
      <c r="F219" s="62"/>
      <c r="G219" s="38"/>
      <c r="H219" s="38"/>
      <c r="I219" s="11"/>
    </row>
    <row r="220" spans="1:9" ht="12.75">
      <c r="A220" s="126"/>
      <c r="B220" s="128"/>
      <c r="C220" s="96"/>
      <c r="D220" s="93" t="s">
        <v>131</v>
      </c>
      <c r="E220" s="92"/>
      <c r="F220" s="62"/>
      <c r="G220" s="38"/>
      <c r="H220" s="11"/>
      <c r="I220" s="38"/>
    </row>
    <row r="221" spans="1:9" ht="12.75">
      <c r="A221" s="96"/>
      <c r="B221" s="93"/>
      <c r="C221" s="96"/>
      <c r="D221" s="93" t="s">
        <v>132</v>
      </c>
      <c r="E221" s="92"/>
      <c r="F221" s="62"/>
      <c r="G221" s="38"/>
      <c r="H221" s="11"/>
      <c r="I221" s="38"/>
    </row>
    <row r="222" spans="1:9" ht="12.75">
      <c r="A222" s="96"/>
      <c r="B222" s="93"/>
      <c r="C222" s="96"/>
      <c r="D222" s="93" t="s">
        <v>133</v>
      </c>
      <c r="E222" s="92">
        <v>30000</v>
      </c>
      <c r="F222" s="62"/>
      <c r="G222" s="38"/>
      <c r="H222" s="38"/>
      <c r="I222" s="11"/>
    </row>
    <row r="223" spans="1:9" ht="12.75">
      <c r="A223" s="96"/>
      <c r="B223" s="93"/>
      <c r="C223" s="96"/>
      <c r="D223" s="93"/>
      <c r="E223" s="92"/>
      <c r="F223" s="62"/>
      <c r="G223" s="38"/>
      <c r="H223" s="38"/>
      <c r="I223" s="11"/>
    </row>
    <row r="224" spans="1:9" ht="12.75">
      <c r="A224" s="96"/>
      <c r="B224" s="93"/>
      <c r="C224" s="96"/>
      <c r="D224" s="93"/>
      <c r="E224" s="92"/>
      <c r="F224" s="62"/>
      <c r="G224" s="38"/>
      <c r="H224" s="38"/>
      <c r="I224" s="11"/>
    </row>
    <row r="225" spans="1:9" ht="12.75">
      <c r="A225" s="126" t="s">
        <v>50</v>
      </c>
      <c r="B225" s="128">
        <v>758</v>
      </c>
      <c r="C225" s="126"/>
      <c r="D225" s="128" t="s">
        <v>46</v>
      </c>
      <c r="E225" s="129">
        <f>SUM(E227)</f>
        <v>149143</v>
      </c>
      <c r="F225" s="62"/>
      <c r="G225" s="38"/>
      <c r="H225" s="38"/>
      <c r="I225" s="11"/>
    </row>
    <row r="226" spans="1:9" ht="12.75">
      <c r="A226" s="126"/>
      <c r="B226" s="128"/>
      <c r="C226" s="126"/>
      <c r="D226" s="128"/>
      <c r="E226" s="129"/>
      <c r="F226" s="62"/>
      <c r="G226" s="38"/>
      <c r="H226" s="38"/>
      <c r="I226" s="11"/>
    </row>
    <row r="227" spans="1:9" ht="12.75">
      <c r="A227" s="126"/>
      <c r="B227" s="137"/>
      <c r="C227" s="96">
        <v>75818</v>
      </c>
      <c r="D227" s="93" t="s">
        <v>149</v>
      </c>
      <c r="E227" s="92">
        <f>E228</f>
        <v>149143</v>
      </c>
      <c r="F227" s="62"/>
      <c r="G227" s="11"/>
      <c r="H227" s="38"/>
      <c r="I227" s="11"/>
    </row>
    <row r="228" spans="1:9" ht="12.75">
      <c r="A228" s="126"/>
      <c r="B228" s="137"/>
      <c r="C228" s="96"/>
      <c r="D228" s="93" t="s">
        <v>117</v>
      </c>
      <c r="E228" s="92">
        <v>149143</v>
      </c>
      <c r="F228" s="62"/>
      <c r="G228" s="11"/>
      <c r="H228" s="38"/>
      <c r="I228" s="11"/>
    </row>
    <row r="229" spans="1:9" ht="12.75">
      <c r="A229" s="96"/>
      <c r="B229" s="95"/>
      <c r="C229" s="96"/>
      <c r="D229" s="95"/>
      <c r="E229" s="92"/>
      <c r="F229" s="62"/>
      <c r="G229" s="38"/>
      <c r="H229" s="38"/>
      <c r="I229" s="11"/>
    </row>
    <row r="230" spans="1:9" ht="12.75">
      <c r="A230" s="126" t="s">
        <v>52</v>
      </c>
      <c r="B230" s="128">
        <v>801</v>
      </c>
      <c r="C230" s="126"/>
      <c r="D230" s="128" t="s">
        <v>48</v>
      </c>
      <c r="E230" s="129">
        <f>SUM(E232,E245,E256,E269,E273,E281,E299,E305+E287+E293)</f>
        <v>8924016</v>
      </c>
      <c r="F230" s="11"/>
      <c r="G230" s="38"/>
      <c r="H230" s="38"/>
      <c r="I230" s="11"/>
    </row>
    <row r="231" spans="1:9" ht="12.75">
      <c r="A231" s="126"/>
      <c r="B231" s="137"/>
      <c r="C231" s="126"/>
      <c r="D231" s="128"/>
      <c r="E231" s="129"/>
      <c r="F231" s="11"/>
      <c r="G231" s="38"/>
      <c r="H231" s="38"/>
      <c r="I231" s="11"/>
    </row>
    <row r="232" spans="1:9" ht="12.75">
      <c r="A232" s="126"/>
      <c r="B232" s="137"/>
      <c r="C232" s="138">
        <v>80101</v>
      </c>
      <c r="D232" s="137" t="s">
        <v>184</v>
      </c>
      <c r="E232" s="139">
        <f>SUM(E233,E238)</f>
        <v>3128148</v>
      </c>
      <c r="F232" s="62"/>
      <c r="G232" s="11"/>
      <c r="H232" s="38"/>
      <c r="I232" s="11"/>
    </row>
    <row r="233" spans="1:9" ht="12.75">
      <c r="A233" s="126"/>
      <c r="B233" s="137"/>
      <c r="C233" s="138"/>
      <c r="D233" s="137" t="s">
        <v>80</v>
      </c>
      <c r="E233" s="139">
        <f>SUM(E235:E236)</f>
        <v>3003758</v>
      </c>
      <c r="F233" s="62"/>
      <c r="G233" s="38"/>
      <c r="H233" s="38"/>
      <c r="I233" s="11"/>
    </row>
    <row r="234" spans="1:9" ht="12.75">
      <c r="A234" s="126"/>
      <c r="B234" s="137"/>
      <c r="C234" s="138"/>
      <c r="D234" s="137" t="s">
        <v>105</v>
      </c>
      <c r="E234" s="139"/>
      <c r="F234" s="60"/>
      <c r="G234" s="38"/>
      <c r="H234" s="38"/>
      <c r="I234" s="11"/>
    </row>
    <row r="235" spans="1:9" ht="12.75">
      <c r="A235" s="126"/>
      <c r="B235" s="137"/>
      <c r="C235" s="138"/>
      <c r="D235" s="137" t="s">
        <v>98</v>
      </c>
      <c r="E235" s="139">
        <f>2593758-40000</f>
        <v>2553758</v>
      </c>
      <c r="F235" s="62"/>
      <c r="G235" s="38"/>
      <c r="H235" s="38"/>
      <c r="I235" s="11"/>
    </row>
    <row r="236" spans="1:9" ht="12.75">
      <c r="A236" s="126"/>
      <c r="B236" s="137"/>
      <c r="C236" s="138"/>
      <c r="D236" s="137" t="s">
        <v>185</v>
      </c>
      <c r="E236" s="139">
        <v>450000</v>
      </c>
      <c r="F236" s="62"/>
      <c r="G236" s="38"/>
      <c r="H236" s="38"/>
      <c r="I236" s="11"/>
    </row>
    <row r="237" spans="1:9" ht="12.75">
      <c r="A237" s="96"/>
      <c r="B237" s="95"/>
      <c r="C237" s="96"/>
      <c r="D237" s="95"/>
      <c r="E237" s="92"/>
      <c r="F237" s="62"/>
      <c r="G237" s="38"/>
      <c r="H237" s="38"/>
      <c r="I237" s="11"/>
    </row>
    <row r="238" spans="1:9" ht="12.75">
      <c r="A238" s="126"/>
      <c r="B238" s="137"/>
      <c r="C238" s="138"/>
      <c r="D238" s="137" t="s">
        <v>172</v>
      </c>
      <c r="E238" s="139">
        <f>SUM(E241:E243)</f>
        <v>124390</v>
      </c>
      <c r="F238" s="62"/>
      <c r="G238" s="38"/>
      <c r="H238" s="38"/>
      <c r="I238" s="11"/>
    </row>
    <row r="239" spans="1:9" ht="12.75">
      <c r="A239" s="126"/>
      <c r="B239" s="137"/>
      <c r="C239" s="138"/>
      <c r="D239" s="137" t="s">
        <v>340</v>
      </c>
      <c r="E239" s="139"/>
      <c r="F239" s="62"/>
      <c r="G239" s="38"/>
      <c r="H239" s="38"/>
      <c r="I239" s="11"/>
    </row>
    <row r="240" spans="1:9" ht="12.75">
      <c r="A240" s="126"/>
      <c r="B240" s="137"/>
      <c r="C240" s="138"/>
      <c r="D240" s="137" t="s">
        <v>264</v>
      </c>
      <c r="E240" s="139"/>
      <c r="F240" s="62"/>
      <c r="G240" s="38"/>
      <c r="H240" s="38"/>
      <c r="I240" s="11"/>
    </row>
    <row r="241" spans="1:9" ht="12.75">
      <c r="A241" s="126"/>
      <c r="B241" s="137"/>
      <c r="C241" s="138"/>
      <c r="D241" s="137" t="s">
        <v>265</v>
      </c>
      <c r="E241" s="139">
        <v>99390</v>
      </c>
      <c r="F241" s="62"/>
      <c r="G241" s="38"/>
      <c r="H241" s="38"/>
      <c r="I241" s="11"/>
    </row>
    <row r="242" spans="1:9" ht="12.75">
      <c r="A242" s="126"/>
      <c r="B242" s="137"/>
      <c r="C242" s="96"/>
      <c r="D242" s="95" t="s">
        <v>494</v>
      </c>
      <c r="E242" s="92"/>
      <c r="F242" s="62"/>
      <c r="G242" s="38"/>
      <c r="H242" s="11"/>
      <c r="I242" s="11"/>
    </row>
    <row r="243" spans="1:5" ht="12.75">
      <c r="A243" s="96"/>
      <c r="B243" s="95"/>
      <c r="C243" s="96"/>
      <c r="D243" s="95" t="s">
        <v>495</v>
      </c>
      <c r="E243" s="92">
        <v>25000</v>
      </c>
    </row>
    <row r="244" spans="1:5" ht="12.75">
      <c r="A244" s="96"/>
      <c r="B244" s="95"/>
      <c r="C244" s="96"/>
      <c r="D244" s="95"/>
      <c r="E244" s="92"/>
    </row>
    <row r="245" spans="1:9" ht="12.75">
      <c r="A245" s="126"/>
      <c r="B245" s="137"/>
      <c r="C245" s="138">
        <v>80104</v>
      </c>
      <c r="D245" s="137" t="s">
        <v>266</v>
      </c>
      <c r="E245" s="139">
        <f>SUM(E246,E250)</f>
        <v>1622782</v>
      </c>
      <c r="F245" s="62"/>
      <c r="G245" s="38"/>
      <c r="H245" s="38"/>
      <c r="I245" s="11"/>
    </row>
    <row r="246" spans="1:9" ht="12.75">
      <c r="A246" s="126"/>
      <c r="B246" s="137"/>
      <c r="C246" s="138"/>
      <c r="D246" s="137" t="s">
        <v>80</v>
      </c>
      <c r="E246" s="139">
        <f>SUM(E247:E248)</f>
        <v>1347758</v>
      </c>
      <c r="F246" s="62"/>
      <c r="G246" s="38"/>
      <c r="H246" s="11"/>
      <c r="I246" s="11"/>
    </row>
    <row r="247" spans="1:9" ht="12.75">
      <c r="A247" s="126"/>
      <c r="B247" s="137"/>
      <c r="C247" s="138"/>
      <c r="D247" s="137" t="s">
        <v>263</v>
      </c>
      <c r="E247" s="139">
        <f>1100000-10000</f>
        <v>1090000</v>
      </c>
      <c r="F247" s="60"/>
      <c r="G247" s="38"/>
      <c r="H247" s="38"/>
      <c r="I247" s="11"/>
    </row>
    <row r="248" spans="1:9" ht="12.75">
      <c r="A248" s="126"/>
      <c r="B248" s="137"/>
      <c r="C248" s="138"/>
      <c r="D248" s="137" t="s">
        <v>103</v>
      </c>
      <c r="E248" s="139">
        <v>257758</v>
      </c>
      <c r="F248" s="62"/>
      <c r="G248" s="38"/>
      <c r="H248" s="38"/>
      <c r="I248" s="11"/>
    </row>
    <row r="249" spans="1:9" ht="12.75">
      <c r="A249" s="126"/>
      <c r="B249" s="137"/>
      <c r="C249" s="138"/>
      <c r="D249" s="137"/>
      <c r="E249" s="139"/>
      <c r="F249" s="11"/>
      <c r="G249" s="38"/>
      <c r="H249" s="38"/>
      <c r="I249" s="11"/>
    </row>
    <row r="250" spans="1:9" ht="12.75">
      <c r="A250" s="96"/>
      <c r="B250" s="95"/>
      <c r="C250" s="138"/>
      <c r="D250" s="137" t="s">
        <v>172</v>
      </c>
      <c r="E250" s="139">
        <f>E254</f>
        <v>275024</v>
      </c>
      <c r="F250" s="62"/>
      <c r="G250" s="11"/>
      <c r="H250" s="38"/>
      <c r="I250" s="11"/>
    </row>
    <row r="251" spans="1:9" ht="12.75">
      <c r="A251" s="126"/>
      <c r="B251" s="137"/>
      <c r="C251" s="138"/>
      <c r="D251" s="137" t="s">
        <v>267</v>
      </c>
      <c r="E251" s="139"/>
      <c r="F251" s="62"/>
      <c r="G251" s="38"/>
      <c r="H251" s="38"/>
      <c r="I251" s="11"/>
    </row>
    <row r="252" spans="1:9" ht="12.75">
      <c r="A252" s="126"/>
      <c r="B252" s="137"/>
      <c r="C252" s="138"/>
      <c r="D252" s="137" t="s">
        <v>268</v>
      </c>
      <c r="E252" s="139"/>
      <c r="F252" s="62"/>
      <c r="G252" s="11"/>
      <c r="H252" s="11"/>
      <c r="I252" s="11"/>
    </row>
    <row r="253" spans="1:9" ht="12.75">
      <c r="A253" s="126"/>
      <c r="B253" s="137"/>
      <c r="C253" s="138"/>
      <c r="D253" s="137" t="s">
        <v>269</v>
      </c>
      <c r="E253" s="139"/>
      <c r="F253" s="62"/>
      <c r="G253" s="38"/>
      <c r="H253" s="38"/>
      <c r="I253" s="11"/>
    </row>
    <row r="254" spans="1:9" ht="12.75">
      <c r="A254" s="126"/>
      <c r="B254" s="137"/>
      <c r="C254" s="138"/>
      <c r="D254" s="137" t="s">
        <v>390</v>
      </c>
      <c r="E254" s="139">
        <v>275024</v>
      </c>
      <c r="F254" s="62"/>
      <c r="G254" s="38"/>
      <c r="H254" s="38"/>
      <c r="I254" s="11"/>
    </row>
    <row r="255" spans="1:9" ht="12.75">
      <c r="A255" s="126"/>
      <c r="B255" s="137"/>
      <c r="C255" s="96"/>
      <c r="D255" s="95"/>
      <c r="E255" s="92"/>
      <c r="F255" s="64"/>
      <c r="G255" s="38"/>
      <c r="H255" s="38"/>
      <c r="I255" s="11"/>
    </row>
    <row r="256" spans="1:9" ht="12.75">
      <c r="A256" s="126"/>
      <c r="B256" s="137"/>
      <c r="C256" s="138">
        <v>80110</v>
      </c>
      <c r="D256" s="137" t="s">
        <v>186</v>
      </c>
      <c r="E256" s="139">
        <f>SUM(E257)+(E263)</f>
        <v>2653782</v>
      </c>
      <c r="F256" s="62"/>
      <c r="G256" s="38"/>
      <c r="H256" s="38"/>
      <c r="I256" s="11"/>
    </row>
    <row r="257" spans="1:9" ht="12.75">
      <c r="A257" s="96"/>
      <c r="B257" s="93"/>
      <c r="C257" s="138"/>
      <c r="D257" s="137" t="s">
        <v>80</v>
      </c>
      <c r="E257" s="139">
        <f>SUM(E259:E261)</f>
        <v>1729000</v>
      </c>
      <c r="F257" s="62"/>
      <c r="G257" s="38"/>
      <c r="H257" s="38"/>
      <c r="I257" s="11"/>
    </row>
    <row r="258" spans="1:9" ht="12.75">
      <c r="A258" s="126"/>
      <c r="B258" s="137"/>
      <c r="C258" s="138"/>
      <c r="D258" s="137" t="s">
        <v>105</v>
      </c>
      <c r="E258" s="139"/>
      <c r="F258" s="62"/>
      <c r="G258" s="11"/>
      <c r="H258" s="38"/>
      <c r="I258" s="11"/>
    </row>
    <row r="259" spans="1:9" ht="12.75">
      <c r="A259" s="126"/>
      <c r="B259" s="137"/>
      <c r="C259" s="138"/>
      <c r="D259" s="137" t="s">
        <v>98</v>
      </c>
      <c r="E259" s="139">
        <f>1380000-20000</f>
        <v>1360000</v>
      </c>
      <c r="F259" s="62"/>
      <c r="G259" s="38"/>
      <c r="H259" s="38"/>
      <c r="I259" s="11"/>
    </row>
    <row r="260" spans="1:9" ht="12.75">
      <c r="A260" s="126"/>
      <c r="B260" s="137"/>
      <c r="C260" s="138"/>
      <c r="D260" s="137" t="s">
        <v>103</v>
      </c>
      <c r="E260" s="139">
        <v>315000</v>
      </c>
      <c r="F260" s="62"/>
      <c r="G260" s="38"/>
      <c r="H260" s="38"/>
      <c r="I260" s="11"/>
    </row>
    <row r="261" spans="1:9" ht="12.75">
      <c r="A261" s="126"/>
      <c r="B261" s="137"/>
      <c r="C261" s="138"/>
      <c r="D261" s="137" t="s">
        <v>336</v>
      </c>
      <c r="E261" s="139">
        <v>54000</v>
      </c>
      <c r="F261" s="62"/>
      <c r="G261" s="38"/>
      <c r="H261" s="38"/>
      <c r="I261" s="11"/>
    </row>
    <row r="262" spans="1:9" ht="12.75">
      <c r="A262" s="126"/>
      <c r="B262" s="137"/>
      <c r="C262" s="96"/>
      <c r="D262" s="93"/>
      <c r="E262" s="92"/>
      <c r="F262" s="62"/>
      <c r="G262" s="38"/>
      <c r="H262" s="38"/>
      <c r="I262" s="11"/>
    </row>
    <row r="263" spans="1:9" ht="12.75">
      <c r="A263" s="126"/>
      <c r="B263" s="128"/>
      <c r="C263" s="138"/>
      <c r="D263" s="137" t="s">
        <v>172</v>
      </c>
      <c r="E263" s="139">
        <f>E267</f>
        <v>924782</v>
      </c>
      <c r="F263" s="62"/>
      <c r="G263" s="38"/>
      <c r="H263" s="38"/>
      <c r="I263" s="11"/>
    </row>
    <row r="264" spans="1:9" ht="12.75">
      <c r="A264" s="126"/>
      <c r="B264" s="137"/>
      <c r="C264" s="138"/>
      <c r="D264" s="137" t="s">
        <v>492</v>
      </c>
      <c r="E264" s="139"/>
      <c r="F264" s="60"/>
      <c r="G264" s="38"/>
      <c r="H264" s="38"/>
      <c r="I264" s="11"/>
    </row>
    <row r="265" spans="1:9" ht="12.75">
      <c r="A265" s="126"/>
      <c r="B265" s="137"/>
      <c r="C265" s="138"/>
      <c r="D265" s="137" t="s">
        <v>270</v>
      </c>
      <c r="E265" s="139"/>
      <c r="F265" s="11"/>
      <c r="G265" s="38"/>
      <c r="I265" s="11"/>
    </row>
    <row r="266" spans="1:9" ht="12.75">
      <c r="A266" s="126"/>
      <c r="B266" s="137"/>
      <c r="C266" s="138"/>
      <c r="D266" s="137" t="s">
        <v>271</v>
      </c>
      <c r="E266" s="139"/>
      <c r="F266" s="62"/>
      <c r="G266" s="38"/>
      <c r="H266" s="38"/>
      <c r="I266" s="11"/>
    </row>
    <row r="267" spans="1:9" ht="12.75">
      <c r="A267" s="126"/>
      <c r="B267" s="137"/>
      <c r="C267" s="138"/>
      <c r="D267" s="137" t="s">
        <v>272</v>
      </c>
      <c r="E267" s="92">
        <f>'zał. nr 6'!E82</f>
        <v>924782</v>
      </c>
      <c r="F267" s="38"/>
      <c r="H267" s="38"/>
      <c r="I267" s="38"/>
    </row>
    <row r="268" spans="1:9" ht="12.75">
      <c r="A268" s="126"/>
      <c r="B268" s="137"/>
      <c r="C268" s="126"/>
      <c r="D268" s="128"/>
      <c r="E268" s="129"/>
      <c r="F268" s="62"/>
      <c r="G268" s="38"/>
      <c r="H268" s="38"/>
      <c r="I268" s="11"/>
    </row>
    <row r="269" spans="1:9" ht="12.75">
      <c r="A269" s="126"/>
      <c r="B269" s="137"/>
      <c r="C269" s="138">
        <v>80113</v>
      </c>
      <c r="D269" s="137" t="s">
        <v>187</v>
      </c>
      <c r="E269" s="139">
        <f>SUM(E270)</f>
        <v>120000</v>
      </c>
      <c r="F269" s="62"/>
      <c r="G269" s="38"/>
      <c r="H269" s="38"/>
      <c r="I269" s="11"/>
    </row>
    <row r="270" spans="1:9" ht="12.75">
      <c r="A270" s="126"/>
      <c r="B270" s="137"/>
      <c r="C270" s="138"/>
      <c r="D270" s="137" t="s">
        <v>117</v>
      </c>
      <c r="E270" s="139">
        <v>120000</v>
      </c>
      <c r="F270" s="62"/>
      <c r="G270" s="38"/>
      <c r="H270" s="38"/>
      <c r="I270" s="11"/>
    </row>
    <row r="271" spans="1:9" ht="12.75">
      <c r="A271" s="126"/>
      <c r="B271" s="137"/>
      <c r="C271" s="138"/>
      <c r="D271" s="137"/>
      <c r="E271" s="139"/>
      <c r="F271" s="62"/>
      <c r="G271" s="38"/>
      <c r="H271" s="38"/>
      <c r="I271" s="11"/>
    </row>
    <row r="272" spans="1:9" ht="12.75">
      <c r="A272" s="126"/>
      <c r="B272" s="137"/>
      <c r="C272" s="138">
        <v>80114</v>
      </c>
      <c r="D272" s="137" t="s">
        <v>329</v>
      </c>
      <c r="E272" s="139"/>
      <c r="F272" s="60"/>
      <c r="G272" s="38"/>
      <c r="H272" s="38"/>
      <c r="I272" s="11"/>
    </row>
    <row r="273" spans="1:9" ht="12.75">
      <c r="A273" s="96"/>
      <c r="B273" s="95"/>
      <c r="C273" s="138"/>
      <c r="D273" s="137" t="s">
        <v>189</v>
      </c>
      <c r="E273" s="139">
        <f>SUM(E274)+(E279)</f>
        <v>296500</v>
      </c>
      <c r="F273" s="11"/>
      <c r="G273" s="38"/>
      <c r="H273" s="11"/>
      <c r="I273" s="11"/>
    </row>
    <row r="274" spans="1:9" ht="12.75">
      <c r="A274" s="126"/>
      <c r="B274" s="137"/>
      <c r="C274" s="138"/>
      <c r="D274" s="137" t="s">
        <v>80</v>
      </c>
      <c r="E274" s="139">
        <f>SUM(E276:E277)</f>
        <v>292500</v>
      </c>
      <c r="F274" s="62"/>
      <c r="G274" s="38"/>
      <c r="H274" s="11"/>
      <c r="I274" s="11"/>
    </row>
    <row r="275" spans="1:9" ht="12.75">
      <c r="A275" s="96"/>
      <c r="B275" s="95"/>
      <c r="C275" s="138"/>
      <c r="D275" s="137" t="s">
        <v>105</v>
      </c>
      <c r="E275" s="139"/>
      <c r="F275" s="62"/>
      <c r="G275" s="38"/>
      <c r="H275" s="11"/>
      <c r="I275" s="11"/>
    </row>
    <row r="276" spans="1:9" ht="12.75">
      <c r="A276" s="126"/>
      <c r="B276" s="137"/>
      <c r="C276" s="138"/>
      <c r="D276" s="137" t="s">
        <v>98</v>
      </c>
      <c r="E276" s="139">
        <f>246500-5000</f>
        <v>241500</v>
      </c>
      <c r="F276" s="62"/>
      <c r="G276" s="38"/>
      <c r="H276" s="38"/>
      <c r="I276" s="11"/>
    </row>
    <row r="277" spans="1:9" ht="12.75">
      <c r="A277" s="126"/>
      <c r="B277" s="137"/>
      <c r="C277" s="138"/>
      <c r="D277" s="137" t="s">
        <v>103</v>
      </c>
      <c r="E277" s="139">
        <v>51000</v>
      </c>
      <c r="F277" s="62"/>
      <c r="G277" s="38"/>
      <c r="H277" s="38"/>
      <c r="I277" s="11"/>
    </row>
    <row r="278" spans="1:9" ht="12.75">
      <c r="A278" s="126"/>
      <c r="B278" s="137"/>
      <c r="C278" s="96"/>
      <c r="D278" s="95"/>
      <c r="E278" s="92"/>
      <c r="F278" s="62"/>
      <c r="G278" s="38"/>
      <c r="H278" s="38"/>
      <c r="I278" s="11"/>
    </row>
    <row r="279" spans="1:9" ht="12.75">
      <c r="A279" s="126"/>
      <c r="B279" s="137"/>
      <c r="C279" s="138"/>
      <c r="D279" s="137" t="s">
        <v>368</v>
      </c>
      <c r="E279" s="139">
        <f>6000-2000</f>
        <v>4000</v>
      </c>
      <c r="F279" s="11"/>
      <c r="G279" s="11"/>
      <c r="H279" s="38"/>
      <c r="I279" s="11"/>
    </row>
    <row r="280" spans="1:9" ht="12.75">
      <c r="A280" s="126"/>
      <c r="B280" s="137"/>
      <c r="C280" s="96"/>
      <c r="D280" s="95"/>
      <c r="E280" s="92"/>
      <c r="F280" s="62"/>
      <c r="G280" s="38"/>
      <c r="H280" s="38"/>
      <c r="I280" s="11"/>
    </row>
    <row r="281" spans="1:9" ht="12.75">
      <c r="A281" s="96"/>
      <c r="B281" s="95"/>
      <c r="C281" s="138">
        <v>80120</v>
      </c>
      <c r="D281" s="137" t="s">
        <v>188</v>
      </c>
      <c r="E281" s="139">
        <f>SUM(E282)</f>
        <v>62000</v>
      </c>
      <c r="F281" s="62"/>
      <c r="G281" s="38"/>
      <c r="H281" s="38"/>
      <c r="I281" s="11"/>
    </row>
    <row r="282" spans="1:9" ht="12.75">
      <c r="A282" s="96"/>
      <c r="B282" s="95"/>
      <c r="C282" s="138"/>
      <c r="D282" s="137" t="s">
        <v>117</v>
      </c>
      <c r="E282" s="139">
        <f>SUM(E284:E285)</f>
        <v>62000</v>
      </c>
      <c r="F282" s="62"/>
      <c r="G282" s="38"/>
      <c r="H282" s="38"/>
      <c r="I282" s="38"/>
    </row>
    <row r="283" spans="1:9" ht="12.75">
      <c r="A283" s="96"/>
      <c r="B283" s="95"/>
      <c r="C283" s="138"/>
      <c r="D283" s="137" t="s">
        <v>105</v>
      </c>
      <c r="E283" s="139"/>
      <c r="F283" s="62"/>
      <c r="G283" s="38"/>
      <c r="H283" s="38"/>
      <c r="I283" s="11"/>
    </row>
    <row r="284" spans="1:9" ht="12.75">
      <c r="A284" s="96"/>
      <c r="B284" s="95"/>
      <c r="C284" s="138"/>
      <c r="D284" s="137" t="s">
        <v>98</v>
      </c>
      <c r="E284" s="139">
        <f>41850-1000</f>
        <v>40850</v>
      </c>
      <c r="F284" s="62"/>
      <c r="G284" s="38"/>
      <c r="H284" s="38"/>
      <c r="I284" s="11"/>
    </row>
    <row r="285" spans="1:9" ht="12.75">
      <c r="A285" s="96"/>
      <c r="B285" s="95"/>
      <c r="C285" s="138"/>
      <c r="D285" s="137" t="s">
        <v>103</v>
      </c>
      <c r="E285" s="139">
        <f>21780-630</f>
        <v>21150</v>
      </c>
      <c r="F285" s="62"/>
      <c r="G285" s="38"/>
      <c r="H285" s="38"/>
      <c r="I285" s="11"/>
    </row>
    <row r="286" spans="1:8" ht="12.75">
      <c r="A286" s="96"/>
      <c r="B286" s="95"/>
      <c r="C286" s="96"/>
      <c r="D286" s="95"/>
      <c r="E286" s="92"/>
      <c r="F286" s="62"/>
      <c r="G286" s="38"/>
      <c r="H286" s="38"/>
    </row>
    <row r="287" spans="1:9" ht="12.75">
      <c r="A287" s="96"/>
      <c r="B287" s="95"/>
      <c r="C287" s="96">
        <v>80123</v>
      </c>
      <c r="D287" s="95" t="s">
        <v>380</v>
      </c>
      <c r="E287" s="92">
        <f>E288</f>
        <v>151247</v>
      </c>
      <c r="F287" s="62"/>
      <c r="G287" s="38"/>
      <c r="H287" s="38"/>
      <c r="I287" s="11"/>
    </row>
    <row r="288" spans="1:9" ht="12.75">
      <c r="A288" s="96"/>
      <c r="B288" s="95"/>
      <c r="C288" s="96"/>
      <c r="D288" s="95" t="s">
        <v>381</v>
      </c>
      <c r="E288" s="92">
        <f>SUM(E290:E291)</f>
        <v>151247</v>
      </c>
      <c r="F288" s="62"/>
      <c r="G288" s="38"/>
      <c r="H288" s="38"/>
      <c r="I288" s="11"/>
    </row>
    <row r="289" spans="1:9" ht="12.75">
      <c r="A289" s="96"/>
      <c r="B289" s="95"/>
      <c r="C289" s="96"/>
      <c r="D289" s="137" t="s">
        <v>105</v>
      </c>
      <c r="E289" s="92"/>
      <c r="F289" s="62"/>
      <c r="G289" s="38"/>
      <c r="H289" s="38"/>
      <c r="I289" s="11"/>
    </row>
    <row r="290" spans="1:9" ht="12.75">
      <c r="A290" s="96"/>
      <c r="B290" s="95"/>
      <c r="C290" s="96"/>
      <c r="D290" s="137" t="s">
        <v>98</v>
      </c>
      <c r="E290" s="92">
        <v>130288</v>
      </c>
      <c r="F290" s="62"/>
      <c r="G290" s="38"/>
      <c r="I290" s="11"/>
    </row>
    <row r="291" spans="1:9" ht="12.75">
      <c r="A291" s="96"/>
      <c r="B291" s="95"/>
      <c r="C291" s="96"/>
      <c r="D291" s="95" t="s">
        <v>382</v>
      </c>
      <c r="E291" s="92">
        <f>151247-130288</f>
        <v>20959</v>
      </c>
      <c r="F291" s="11"/>
      <c r="G291" s="38"/>
      <c r="H291" s="38"/>
      <c r="I291" s="11"/>
    </row>
    <row r="292" spans="1:9" ht="12.75">
      <c r="A292" s="96"/>
      <c r="B292" s="95"/>
      <c r="C292" s="96"/>
      <c r="D292" s="95"/>
      <c r="E292" s="92"/>
      <c r="G292" s="62"/>
      <c r="H292" s="38"/>
      <c r="I292" s="11"/>
    </row>
    <row r="293" spans="1:9" ht="12.75">
      <c r="A293" s="96"/>
      <c r="B293" s="95"/>
      <c r="C293" s="96">
        <v>80130</v>
      </c>
      <c r="D293" s="95" t="s">
        <v>383</v>
      </c>
      <c r="E293" s="92">
        <f>E294</f>
        <v>825857</v>
      </c>
      <c r="F293" s="62"/>
      <c r="G293" s="38"/>
      <c r="H293" s="38"/>
      <c r="I293" s="11"/>
    </row>
    <row r="294" spans="1:8" ht="12.75">
      <c r="A294" s="126"/>
      <c r="B294" s="137"/>
      <c r="C294" s="96"/>
      <c r="D294" s="95" t="s">
        <v>381</v>
      </c>
      <c r="E294" s="92">
        <f>SUM(E296:E297)</f>
        <v>825857</v>
      </c>
      <c r="G294" s="38"/>
      <c r="H294" s="38"/>
    </row>
    <row r="295" spans="1:9" ht="12.75">
      <c r="A295" s="126"/>
      <c r="B295" s="137"/>
      <c r="C295" s="96"/>
      <c r="D295" s="137" t="s">
        <v>105</v>
      </c>
      <c r="E295" s="92"/>
      <c r="F295" s="62"/>
      <c r="G295" s="38"/>
      <c r="I295" s="11"/>
    </row>
    <row r="296" spans="1:9" ht="12.75">
      <c r="A296" s="126"/>
      <c r="B296" s="137"/>
      <c r="C296" s="96"/>
      <c r="D296" s="137" t="s">
        <v>98</v>
      </c>
      <c r="E296" s="92">
        <f>561314+50000+110258+14977</f>
        <v>736549</v>
      </c>
      <c r="G296" s="38"/>
      <c r="H296" s="38"/>
      <c r="I296" s="11"/>
    </row>
    <row r="297" spans="1:9" ht="12.75">
      <c r="A297" s="126"/>
      <c r="B297" s="137"/>
      <c r="C297" s="96"/>
      <c r="D297" s="95" t="s">
        <v>382</v>
      </c>
      <c r="E297" s="92">
        <f>1175+31337+400+11196+1000+34200+10000</f>
        <v>89308</v>
      </c>
      <c r="F297" s="62"/>
      <c r="H297" s="38"/>
      <c r="I297" s="11"/>
    </row>
    <row r="298" spans="1:9" ht="12.75">
      <c r="A298" s="126"/>
      <c r="B298" s="137"/>
      <c r="C298" s="96"/>
      <c r="D298" s="95"/>
      <c r="E298" s="92"/>
      <c r="F298" s="62"/>
      <c r="G298" s="38"/>
      <c r="H298" s="38"/>
      <c r="I298" s="11"/>
    </row>
    <row r="299" spans="1:8" ht="12.75">
      <c r="A299" s="96"/>
      <c r="B299" s="95"/>
      <c r="C299" s="138">
        <v>80146</v>
      </c>
      <c r="D299" s="137" t="s">
        <v>273</v>
      </c>
      <c r="E299" s="139">
        <f>SUM(E300)</f>
        <v>31200</v>
      </c>
      <c r="F299" s="62"/>
      <c r="G299" s="38"/>
      <c r="H299" s="38"/>
    </row>
    <row r="300" spans="1:8" ht="12.75">
      <c r="A300" s="126"/>
      <c r="B300" s="137"/>
      <c r="C300" s="138"/>
      <c r="D300" s="137" t="s">
        <v>80</v>
      </c>
      <c r="E300" s="139">
        <f>SUM(E302:E303)</f>
        <v>31200</v>
      </c>
      <c r="F300" s="62"/>
      <c r="G300" s="38"/>
      <c r="H300" s="38"/>
    </row>
    <row r="301" spans="1:9" ht="12.75">
      <c r="A301" s="126"/>
      <c r="B301" s="137"/>
      <c r="C301" s="138"/>
      <c r="D301" s="137" t="s">
        <v>97</v>
      </c>
      <c r="E301" s="139"/>
      <c r="F301" s="62"/>
      <c r="G301" s="38"/>
      <c r="H301" s="38"/>
      <c r="I301" s="11"/>
    </row>
    <row r="302" spans="1:9" ht="12.75">
      <c r="A302" s="126"/>
      <c r="B302" s="137"/>
      <c r="C302" s="138"/>
      <c r="D302" s="137" t="s">
        <v>98</v>
      </c>
      <c r="E302" s="139">
        <f>18680-12200</f>
        <v>6480</v>
      </c>
      <c r="F302" s="62"/>
      <c r="G302" s="38"/>
      <c r="I302" s="11"/>
    </row>
    <row r="303" spans="1:9" ht="12.75">
      <c r="A303" s="126"/>
      <c r="B303" s="137"/>
      <c r="C303" s="138"/>
      <c r="D303" s="137" t="s">
        <v>103</v>
      </c>
      <c r="E303" s="139">
        <v>24720</v>
      </c>
      <c r="F303" s="62"/>
      <c r="G303" s="38"/>
      <c r="I303" s="11"/>
    </row>
    <row r="304" spans="1:9" ht="12.75">
      <c r="A304" s="96"/>
      <c r="B304" s="95"/>
      <c r="C304" s="96"/>
      <c r="D304" s="95"/>
      <c r="E304" s="92"/>
      <c r="I304" s="11"/>
    </row>
    <row r="305" spans="1:9" ht="12.75">
      <c r="A305" s="96"/>
      <c r="B305" s="95"/>
      <c r="C305" s="138">
        <v>80195</v>
      </c>
      <c r="D305" s="137" t="s">
        <v>78</v>
      </c>
      <c r="E305" s="139">
        <f>SUM(E306)</f>
        <v>32500</v>
      </c>
      <c r="H305" s="38"/>
      <c r="I305" s="11"/>
    </row>
    <row r="306" spans="1:9" ht="12.75">
      <c r="A306" s="96"/>
      <c r="B306" s="93"/>
      <c r="C306" s="138"/>
      <c r="D306" s="137" t="s">
        <v>117</v>
      </c>
      <c r="E306" s="139">
        <f>SUM(E307:E308)</f>
        <v>32500</v>
      </c>
      <c r="H306" s="38"/>
      <c r="I306" s="11"/>
    </row>
    <row r="307" spans="1:9" ht="12.75">
      <c r="A307" s="96"/>
      <c r="B307" s="93"/>
      <c r="C307" s="138"/>
      <c r="D307" s="137" t="s">
        <v>337</v>
      </c>
      <c r="E307" s="139">
        <v>27500</v>
      </c>
      <c r="F307" s="62"/>
      <c r="G307" s="38"/>
      <c r="H307" s="38"/>
      <c r="I307" s="11"/>
    </row>
    <row r="308" spans="1:9" ht="12.75">
      <c r="A308" s="96"/>
      <c r="B308" s="93"/>
      <c r="C308" s="138"/>
      <c r="D308" s="137" t="s">
        <v>294</v>
      </c>
      <c r="E308" s="139">
        <v>5000</v>
      </c>
      <c r="F308" s="62"/>
      <c r="G308" s="38"/>
      <c r="H308" s="38"/>
      <c r="I308" s="11"/>
    </row>
    <row r="309" spans="1:5" ht="12.75">
      <c r="A309" s="96"/>
      <c r="B309" s="95"/>
      <c r="C309" s="96"/>
      <c r="D309" s="95"/>
      <c r="E309" s="92"/>
    </row>
    <row r="310" spans="1:11" ht="12.75">
      <c r="A310" s="126" t="s">
        <v>58</v>
      </c>
      <c r="B310" s="128">
        <v>851</v>
      </c>
      <c r="C310" s="126"/>
      <c r="D310" s="128" t="s">
        <v>51</v>
      </c>
      <c r="E310" s="129">
        <f>SUM(E312+E317)</f>
        <v>175000</v>
      </c>
      <c r="F310" s="11"/>
      <c r="G310" s="38"/>
      <c r="H310" s="38"/>
      <c r="K310" s="39"/>
    </row>
    <row r="311" spans="1:8" ht="12.75">
      <c r="A311" s="96"/>
      <c r="B311" s="93"/>
      <c r="C311" s="96"/>
      <c r="D311" s="93"/>
      <c r="E311" s="92"/>
      <c r="F311" s="62"/>
      <c r="G311" s="38"/>
      <c r="H311" s="38"/>
    </row>
    <row r="312" spans="1:8" ht="12.75">
      <c r="A312" s="96"/>
      <c r="B312" s="95"/>
      <c r="C312" s="96">
        <v>85154</v>
      </c>
      <c r="D312" s="93" t="s">
        <v>134</v>
      </c>
      <c r="E312" s="92">
        <f>SUM(E313)</f>
        <v>145000</v>
      </c>
      <c r="F312" s="62"/>
      <c r="G312" s="38"/>
      <c r="H312" s="38"/>
    </row>
    <row r="313" spans="1:8" ht="12.75">
      <c r="A313" s="96"/>
      <c r="B313" s="95"/>
      <c r="C313" s="96"/>
      <c r="D313" s="93" t="s">
        <v>135</v>
      </c>
      <c r="E313" s="92">
        <f>SUM(E314)</f>
        <v>145000</v>
      </c>
      <c r="F313" s="11"/>
      <c r="G313" s="38"/>
      <c r="H313" s="38"/>
    </row>
    <row r="314" spans="1:8" ht="12.75">
      <c r="A314" s="96"/>
      <c r="B314" s="95"/>
      <c r="C314" s="96"/>
      <c r="D314" s="93" t="s">
        <v>136</v>
      </c>
      <c r="E314" s="92">
        <v>145000</v>
      </c>
      <c r="F314" s="62"/>
      <c r="G314" s="38"/>
      <c r="H314" s="38"/>
    </row>
    <row r="315" spans="1:8" ht="12.75">
      <c r="A315" s="96"/>
      <c r="B315" s="95"/>
      <c r="C315" s="96"/>
      <c r="D315" s="93" t="s">
        <v>236</v>
      </c>
      <c r="E315" s="92">
        <v>113000</v>
      </c>
      <c r="F315" s="60"/>
      <c r="G315" s="38"/>
      <c r="H315" s="38"/>
    </row>
    <row r="316" spans="1:8" ht="12.75">
      <c r="A316" s="96"/>
      <c r="B316" s="95"/>
      <c r="C316" s="96"/>
      <c r="D316" s="95"/>
      <c r="E316" s="92"/>
      <c r="H316" s="38"/>
    </row>
    <row r="317" spans="1:8" ht="12.75">
      <c r="A317" s="96"/>
      <c r="B317" s="95"/>
      <c r="C317" s="96">
        <v>85195</v>
      </c>
      <c r="D317" s="93" t="s">
        <v>78</v>
      </c>
      <c r="E317" s="92">
        <f>E318</f>
        <v>30000</v>
      </c>
      <c r="F317" s="62"/>
      <c r="G317" s="38"/>
      <c r="H317" s="38"/>
    </row>
    <row r="318" spans="1:8" ht="12.75">
      <c r="A318" s="96"/>
      <c r="B318" s="95"/>
      <c r="C318" s="96"/>
      <c r="D318" s="93" t="s">
        <v>381</v>
      </c>
      <c r="E318" s="92">
        <f>E319</f>
        <v>30000</v>
      </c>
      <c r="F318" s="62"/>
      <c r="G318" s="38"/>
      <c r="H318" s="38"/>
    </row>
    <row r="319" spans="1:8" ht="12.75">
      <c r="A319" s="96"/>
      <c r="B319" s="93"/>
      <c r="C319" s="140"/>
      <c r="D319" s="95" t="s">
        <v>532</v>
      </c>
      <c r="E319" s="92">
        <v>30000</v>
      </c>
      <c r="F319" s="62"/>
      <c r="G319" s="38"/>
      <c r="H319" s="38"/>
    </row>
    <row r="320" spans="1:5" ht="12.75">
      <c r="A320" s="96"/>
      <c r="B320" s="95"/>
      <c r="C320" s="96"/>
      <c r="D320" s="95" t="s">
        <v>533</v>
      </c>
      <c r="E320" s="92"/>
    </row>
    <row r="321" spans="1:5" ht="12.75">
      <c r="A321" s="96"/>
      <c r="B321" s="95"/>
      <c r="C321" s="96"/>
      <c r="D321" s="95"/>
      <c r="E321" s="96"/>
    </row>
    <row r="322" spans="1:9" ht="12.75">
      <c r="A322" s="126" t="s">
        <v>61</v>
      </c>
      <c r="B322" s="128">
        <v>852</v>
      </c>
      <c r="C322" s="126"/>
      <c r="D322" s="128" t="s">
        <v>244</v>
      </c>
      <c r="E322" s="129">
        <f>SUM(E326)+(E333)+(E341)+(E346)+(E351)+(E361)+E365</f>
        <v>1049300</v>
      </c>
      <c r="F322" s="62"/>
      <c r="G322" s="38"/>
      <c r="H322" s="38"/>
      <c r="I322" s="11"/>
    </row>
    <row r="323" spans="1:9" ht="12.75">
      <c r="A323" s="96"/>
      <c r="B323" s="93"/>
      <c r="C323" s="96"/>
      <c r="D323" s="93"/>
      <c r="E323" s="92"/>
      <c r="I323" s="11"/>
    </row>
    <row r="324" spans="1:9" ht="12.75">
      <c r="A324" s="96"/>
      <c r="B324" s="93"/>
      <c r="C324" s="96">
        <v>85213</v>
      </c>
      <c r="D324" s="93" t="s">
        <v>137</v>
      </c>
      <c r="E324" s="92"/>
      <c r="I324" s="11"/>
    </row>
    <row r="325" spans="1:9" ht="12.75">
      <c r="A325" s="96"/>
      <c r="B325" s="93"/>
      <c r="C325" s="96"/>
      <c r="D325" s="93" t="s">
        <v>138</v>
      </c>
      <c r="E325" s="92"/>
      <c r="I325" s="11"/>
    </row>
    <row r="326" spans="1:9" ht="12.75">
      <c r="A326" s="96"/>
      <c r="B326" s="93"/>
      <c r="C326" s="96"/>
      <c r="D326" s="93" t="s">
        <v>139</v>
      </c>
      <c r="E326" s="92">
        <f>SUM(E327)</f>
        <v>4610</v>
      </c>
      <c r="I326" s="11"/>
    </row>
    <row r="327" spans="1:9" ht="12.75">
      <c r="A327" s="96"/>
      <c r="B327" s="93"/>
      <c r="C327" s="96"/>
      <c r="D327" s="93" t="s">
        <v>80</v>
      </c>
      <c r="E327" s="92">
        <f>SUM(E329:E330)</f>
        <v>4610</v>
      </c>
      <c r="I327" s="11"/>
    </row>
    <row r="328" spans="1:9" ht="12.75">
      <c r="A328" s="96"/>
      <c r="B328" s="93"/>
      <c r="C328" s="96"/>
      <c r="D328" s="93" t="s">
        <v>140</v>
      </c>
      <c r="E328" s="92"/>
      <c r="I328" s="11"/>
    </row>
    <row r="329" spans="1:9" ht="12.75">
      <c r="A329" s="96"/>
      <c r="B329" s="93"/>
      <c r="C329" s="96"/>
      <c r="D329" s="93" t="s">
        <v>141</v>
      </c>
      <c r="E329" s="92">
        <v>4558</v>
      </c>
      <c r="I329" s="11"/>
    </row>
    <row r="330" spans="1:9" ht="12.75">
      <c r="A330" s="96"/>
      <c r="B330" s="93"/>
      <c r="C330" s="96"/>
      <c r="D330" s="93" t="s">
        <v>103</v>
      </c>
      <c r="E330" s="92">
        <v>52</v>
      </c>
      <c r="I330" s="11"/>
    </row>
    <row r="331" spans="1:9" ht="12.75">
      <c r="A331" s="96"/>
      <c r="B331" s="95"/>
      <c r="C331" s="96"/>
      <c r="D331" s="95"/>
      <c r="E331" s="92"/>
      <c r="F331" s="62"/>
      <c r="G331" s="38"/>
      <c r="I331" s="11"/>
    </row>
    <row r="332" spans="1:9" ht="12.75">
      <c r="A332" s="96"/>
      <c r="B332" s="93"/>
      <c r="C332" s="96">
        <v>85214</v>
      </c>
      <c r="D332" s="93" t="s">
        <v>142</v>
      </c>
      <c r="E332" s="92"/>
      <c r="F332" s="62"/>
      <c r="G332" s="38"/>
      <c r="H332" s="38"/>
      <c r="I332" s="11"/>
    </row>
    <row r="333" spans="1:9" ht="12.75">
      <c r="A333" s="96"/>
      <c r="B333" s="95"/>
      <c r="C333" s="96"/>
      <c r="D333" s="93" t="s">
        <v>239</v>
      </c>
      <c r="E333" s="92">
        <f>SUM(E334)</f>
        <v>295129</v>
      </c>
      <c r="F333" s="62"/>
      <c r="G333" s="38"/>
      <c r="H333" s="38"/>
      <c r="I333" s="11"/>
    </row>
    <row r="334" spans="1:9" ht="12.75">
      <c r="A334" s="96"/>
      <c r="B334" s="93"/>
      <c r="C334" s="96"/>
      <c r="D334" s="93" t="s">
        <v>80</v>
      </c>
      <c r="E334" s="132">
        <f>SUM(E335:E339)</f>
        <v>295129</v>
      </c>
      <c r="F334" s="11"/>
      <c r="G334" s="38"/>
      <c r="H334" s="38"/>
      <c r="I334" s="11"/>
    </row>
    <row r="335" spans="1:9" ht="12.75">
      <c r="A335" s="96"/>
      <c r="B335" s="93"/>
      <c r="C335" s="96"/>
      <c r="D335" s="93" t="s">
        <v>143</v>
      </c>
      <c r="E335" s="92"/>
      <c r="F335" s="11"/>
      <c r="G335" s="38"/>
      <c r="H335" s="38"/>
      <c r="I335" s="11"/>
    </row>
    <row r="336" spans="1:9" ht="12.75">
      <c r="A336" s="96"/>
      <c r="B336" s="95"/>
      <c r="C336" s="96"/>
      <c r="D336" s="93" t="s">
        <v>332</v>
      </c>
      <c r="E336" s="92"/>
      <c r="F336" s="62"/>
      <c r="G336" s="38"/>
      <c r="H336" s="38"/>
      <c r="I336" s="11"/>
    </row>
    <row r="337" spans="1:9" ht="12.75">
      <c r="A337" s="96"/>
      <c r="B337" s="93"/>
      <c r="C337" s="96"/>
      <c r="D337" s="93" t="s">
        <v>274</v>
      </c>
      <c r="E337" s="92">
        <v>278012</v>
      </c>
      <c r="F337" s="62"/>
      <c r="G337" s="38"/>
      <c r="H337" s="38"/>
      <c r="I337" s="11"/>
    </row>
    <row r="338" spans="1:9" ht="12.75">
      <c r="A338" s="96"/>
      <c r="B338" s="93"/>
      <c r="C338" s="96"/>
      <c r="D338" s="93" t="s">
        <v>144</v>
      </c>
      <c r="E338" s="92"/>
      <c r="F338" s="62"/>
      <c r="G338" s="38"/>
      <c r="H338" s="38"/>
      <c r="I338" s="11"/>
    </row>
    <row r="339" spans="1:9" ht="12.75">
      <c r="A339" s="96"/>
      <c r="B339" s="93"/>
      <c r="C339" s="96"/>
      <c r="D339" s="93" t="s">
        <v>141</v>
      </c>
      <c r="E339" s="92">
        <v>17117</v>
      </c>
      <c r="F339" s="62"/>
      <c r="G339" s="38"/>
      <c r="H339" s="38"/>
      <c r="I339" s="11"/>
    </row>
    <row r="340" spans="1:9" ht="12.75">
      <c r="A340" s="96"/>
      <c r="B340" s="95"/>
      <c r="C340" s="96"/>
      <c r="D340" s="95"/>
      <c r="E340" s="92"/>
      <c r="H340" s="38"/>
      <c r="I340" s="11"/>
    </row>
    <row r="341" spans="1:9" ht="12.75">
      <c r="A341" s="96"/>
      <c r="B341" s="93"/>
      <c r="C341" s="96">
        <v>85215</v>
      </c>
      <c r="D341" s="93" t="s">
        <v>145</v>
      </c>
      <c r="E341" s="92">
        <f>SUM(E342)</f>
        <v>400000</v>
      </c>
      <c r="F341" s="62"/>
      <c r="G341" s="38"/>
      <c r="H341" s="38"/>
      <c r="I341" s="11"/>
    </row>
    <row r="342" spans="1:9" ht="12.75">
      <c r="A342" s="96"/>
      <c r="B342" s="93"/>
      <c r="C342" s="96"/>
      <c r="D342" s="93" t="s">
        <v>117</v>
      </c>
      <c r="E342" s="92">
        <f>E343</f>
        <v>400000</v>
      </c>
      <c r="F342" s="62"/>
      <c r="G342" s="38"/>
      <c r="H342" s="38"/>
      <c r="I342" s="11"/>
    </row>
    <row r="343" spans="1:9" ht="12.75">
      <c r="A343" s="96"/>
      <c r="B343" s="93"/>
      <c r="C343" s="96"/>
      <c r="D343" s="93" t="s">
        <v>146</v>
      </c>
      <c r="E343" s="92">
        <f>450000-50000</f>
        <v>400000</v>
      </c>
      <c r="F343" s="62"/>
      <c r="G343" s="38"/>
      <c r="H343" s="38"/>
      <c r="I343" s="11"/>
    </row>
    <row r="344" spans="1:9" ht="12.75">
      <c r="A344" s="96"/>
      <c r="B344" s="95"/>
      <c r="C344" s="96"/>
      <c r="D344" s="95"/>
      <c r="E344" s="92"/>
      <c r="H344" s="38"/>
      <c r="I344" s="11"/>
    </row>
    <row r="345" spans="1:9" ht="12.75">
      <c r="A345" s="96"/>
      <c r="B345" s="93"/>
      <c r="C345" s="96">
        <v>85216</v>
      </c>
      <c r="D345" s="93" t="s">
        <v>147</v>
      </c>
      <c r="E345" s="92"/>
      <c r="H345" s="38"/>
      <c r="I345" s="11"/>
    </row>
    <row r="346" spans="1:9" ht="12.75">
      <c r="A346" s="96"/>
      <c r="B346" s="93"/>
      <c r="C346" s="96"/>
      <c r="D346" s="93" t="s">
        <v>148</v>
      </c>
      <c r="E346" s="92">
        <f>SUM(E347)</f>
        <v>9989</v>
      </c>
      <c r="H346" s="38"/>
      <c r="I346" s="11"/>
    </row>
    <row r="347" spans="1:9" ht="12.75">
      <c r="A347" s="96"/>
      <c r="B347" s="93"/>
      <c r="C347" s="96"/>
      <c r="D347" s="93" t="s">
        <v>80</v>
      </c>
      <c r="E347" s="92">
        <f>SUM(E348:E349)</f>
        <v>9989</v>
      </c>
      <c r="H347" s="38"/>
      <c r="I347" s="11"/>
    </row>
    <row r="348" spans="1:9" ht="12.75">
      <c r="A348" s="96"/>
      <c r="B348" s="93"/>
      <c r="C348" s="96"/>
      <c r="D348" s="93" t="s">
        <v>554</v>
      </c>
      <c r="E348" s="92">
        <v>9890</v>
      </c>
      <c r="H348" s="38"/>
      <c r="I348" s="11"/>
    </row>
    <row r="349" spans="1:9" ht="12.75">
      <c r="A349" s="96"/>
      <c r="B349" s="93"/>
      <c r="C349" s="96"/>
      <c r="D349" s="93" t="s">
        <v>103</v>
      </c>
      <c r="E349" s="92">
        <v>99</v>
      </c>
      <c r="H349" s="38"/>
      <c r="I349" s="11"/>
    </row>
    <row r="350" spans="1:9" ht="12.75">
      <c r="A350" s="96"/>
      <c r="B350" s="95"/>
      <c r="C350" s="96"/>
      <c r="D350" s="95"/>
      <c r="E350" s="92"/>
      <c r="H350" s="38"/>
      <c r="I350" s="11"/>
    </row>
    <row r="351" spans="1:9" ht="12.75">
      <c r="A351" s="96"/>
      <c r="B351" s="93"/>
      <c r="C351" s="96">
        <v>85219</v>
      </c>
      <c r="D351" s="93" t="s">
        <v>150</v>
      </c>
      <c r="E351" s="92">
        <f>E352</f>
        <v>335572</v>
      </c>
      <c r="H351" s="38"/>
      <c r="I351" s="11"/>
    </row>
    <row r="352" spans="1:9" ht="12.75">
      <c r="A352" s="96"/>
      <c r="B352" s="93"/>
      <c r="C352" s="96"/>
      <c r="D352" s="93" t="s">
        <v>80</v>
      </c>
      <c r="E352" s="92">
        <f>SUM(E354:E358)</f>
        <v>335572</v>
      </c>
      <c r="H352" s="38"/>
      <c r="I352" s="11"/>
    </row>
    <row r="353" spans="1:9" ht="12.75">
      <c r="A353" s="96"/>
      <c r="B353" s="93"/>
      <c r="C353" s="96"/>
      <c r="D353" s="93" t="s">
        <v>105</v>
      </c>
      <c r="E353" s="92"/>
      <c r="H353" s="38"/>
      <c r="I353" s="11"/>
    </row>
    <row r="354" spans="1:9" ht="12.75">
      <c r="A354" s="96"/>
      <c r="B354" s="93"/>
      <c r="C354" s="96"/>
      <c r="D354" s="93" t="s">
        <v>98</v>
      </c>
      <c r="E354" s="92">
        <v>262505</v>
      </c>
      <c r="H354" s="38"/>
      <c r="I354" s="11"/>
    </row>
    <row r="355" spans="1:9" ht="12.75">
      <c r="A355" s="96"/>
      <c r="B355" s="93"/>
      <c r="C355" s="96"/>
      <c r="D355" s="93" t="s">
        <v>345</v>
      </c>
      <c r="E355" s="92"/>
      <c r="F355" s="62"/>
      <c r="G355" s="38"/>
      <c r="H355" s="38"/>
      <c r="I355" s="11"/>
    </row>
    <row r="356" spans="1:9" ht="12.75">
      <c r="A356" s="96"/>
      <c r="B356" s="93"/>
      <c r="C356" s="96"/>
      <c r="D356" s="93" t="s">
        <v>151</v>
      </c>
      <c r="E356" s="92"/>
      <c r="F356" s="62"/>
      <c r="G356" s="38"/>
      <c r="H356" s="38"/>
      <c r="I356" s="11"/>
    </row>
    <row r="357" spans="1:9" ht="12.75">
      <c r="A357" s="96"/>
      <c r="B357" s="93"/>
      <c r="C357" s="96"/>
      <c r="D357" s="93" t="s">
        <v>346</v>
      </c>
      <c r="E357" s="92">
        <v>73000</v>
      </c>
      <c r="F357" s="62"/>
      <c r="G357" s="38"/>
      <c r="H357" s="38"/>
      <c r="I357" s="11"/>
    </row>
    <row r="358" spans="1:9" ht="12.75">
      <c r="A358" s="96"/>
      <c r="B358" s="95"/>
      <c r="C358" s="96"/>
      <c r="D358" s="93" t="s">
        <v>506</v>
      </c>
      <c r="E358" s="92">
        <v>67</v>
      </c>
      <c r="F358" s="62"/>
      <c r="G358" s="38"/>
      <c r="H358" s="38"/>
      <c r="I358" s="11"/>
    </row>
    <row r="359" spans="1:9" ht="12.75">
      <c r="A359" s="96"/>
      <c r="B359" s="95"/>
      <c r="C359" s="96"/>
      <c r="D359" s="95"/>
      <c r="E359" s="92"/>
      <c r="F359" s="62"/>
      <c r="G359" s="11"/>
      <c r="H359" s="38"/>
      <c r="I359" s="11"/>
    </row>
    <row r="360" spans="1:9" ht="12.75">
      <c r="A360" s="96"/>
      <c r="B360" s="95"/>
      <c r="C360" s="96">
        <v>85228</v>
      </c>
      <c r="D360" s="93" t="s">
        <v>152</v>
      </c>
      <c r="E360" s="92"/>
      <c r="F360" s="62"/>
      <c r="G360" s="11"/>
      <c r="H360" s="38"/>
      <c r="I360" s="11"/>
    </row>
    <row r="361" spans="1:9" ht="12.75">
      <c r="A361" s="96"/>
      <c r="B361" s="93"/>
      <c r="C361" s="96"/>
      <c r="D361" s="93" t="s">
        <v>153</v>
      </c>
      <c r="E361" s="92">
        <f>SUM(E362)</f>
        <v>1000</v>
      </c>
      <c r="F361" s="62"/>
      <c r="G361" s="11"/>
      <c r="H361" s="38"/>
      <c r="I361" s="11"/>
    </row>
    <row r="362" spans="1:9" ht="12.75">
      <c r="A362" s="96"/>
      <c r="B362" s="93"/>
      <c r="C362" s="96"/>
      <c r="D362" s="93" t="s">
        <v>117</v>
      </c>
      <c r="E362" s="92">
        <f>SUM(E363)</f>
        <v>1000</v>
      </c>
      <c r="F362" s="62"/>
      <c r="G362" s="11"/>
      <c r="H362" s="38"/>
      <c r="I362" s="11"/>
    </row>
    <row r="363" spans="1:9" ht="12.75">
      <c r="A363" s="96"/>
      <c r="B363" s="93"/>
      <c r="C363" s="96"/>
      <c r="D363" s="93" t="s">
        <v>154</v>
      </c>
      <c r="E363" s="92">
        <v>1000</v>
      </c>
      <c r="F363" s="62"/>
      <c r="G363" s="11"/>
      <c r="H363" s="38"/>
      <c r="I363" s="11"/>
    </row>
    <row r="364" spans="1:9" ht="12.75">
      <c r="A364" s="96"/>
      <c r="B364" s="93"/>
      <c r="C364" s="96"/>
      <c r="D364" s="95"/>
      <c r="E364" s="92"/>
      <c r="F364" s="62"/>
      <c r="G364" s="11"/>
      <c r="H364" s="38"/>
      <c r="I364" s="11"/>
    </row>
    <row r="365" spans="1:9" ht="12.75">
      <c r="A365" s="96"/>
      <c r="B365" s="93"/>
      <c r="C365" s="96">
        <v>85295</v>
      </c>
      <c r="D365" s="95" t="s">
        <v>78</v>
      </c>
      <c r="E365" s="92">
        <f>E366</f>
        <v>3000</v>
      </c>
      <c r="F365" s="62"/>
      <c r="G365" s="11"/>
      <c r="H365" s="38"/>
      <c r="I365" s="11"/>
    </row>
    <row r="366" spans="1:9" ht="12.75">
      <c r="A366" s="96"/>
      <c r="B366" s="93"/>
      <c r="C366" s="96"/>
      <c r="D366" s="95" t="s">
        <v>117</v>
      </c>
      <c r="E366" s="92">
        <f>E369</f>
        <v>3000</v>
      </c>
      <c r="F366" s="62"/>
      <c r="G366" s="38"/>
      <c r="H366" s="38"/>
      <c r="I366" s="11"/>
    </row>
    <row r="367" spans="1:9" ht="12.75">
      <c r="A367" s="96"/>
      <c r="B367" s="93"/>
      <c r="C367" s="96"/>
      <c r="D367" s="95" t="s">
        <v>395</v>
      </c>
      <c r="E367" s="92"/>
      <c r="F367" s="62"/>
      <c r="G367" s="38"/>
      <c r="H367" s="38"/>
      <c r="I367" s="11"/>
    </row>
    <row r="368" spans="1:9" ht="12.75">
      <c r="A368" s="96"/>
      <c r="B368" s="93"/>
      <c r="C368" s="96"/>
      <c r="D368" s="95" t="s">
        <v>396</v>
      </c>
      <c r="E368" s="92"/>
      <c r="F368" s="62"/>
      <c r="G368" s="38"/>
      <c r="H368" s="38"/>
      <c r="I368" s="11"/>
    </row>
    <row r="369" spans="1:9" ht="12.75">
      <c r="A369" s="96"/>
      <c r="B369" s="93"/>
      <c r="C369" s="96"/>
      <c r="D369" s="95" t="s">
        <v>397</v>
      </c>
      <c r="E369" s="92">
        <v>3000</v>
      </c>
      <c r="F369" s="62"/>
      <c r="G369" s="38"/>
      <c r="H369" s="38"/>
      <c r="I369" s="11"/>
    </row>
    <row r="370" spans="1:9" ht="12.75">
      <c r="A370" s="96"/>
      <c r="B370" s="95"/>
      <c r="C370" s="96"/>
      <c r="D370" s="95"/>
      <c r="E370" s="92"/>
      <c r="F370" s="62"/>
      <c r="G370" s="38"/>
      <c r="H370" s="38"/>
      <c r="I370" s="11"/>
    </row>
    <row r="371" spans="1:9" ht="12.75">
      <c r="A371" s="126" t="s">
        <v>158</v>
      </c>
      <c r="B371" s="128">
        <v>854</v>
      </c>
      <c r="C371" s="126"/>
      <c r="D371" s="128" t="s">
        <v>59</v>
      </c>
      <c r="E371" s="129">
        <f>SUM(E373,E379)</f>
        <v>402200</v>
      </c>
      <c r="F371" s="11"/>
      <c r="G371" s="38"/>
      <c r="H371" s="38"/>
      <c r="I371" s="11"/>
    </row>
    <row r="372" spans="1:9" ht="12.75">
      <c r="A372" s="126"/>
      <c r="B372" s="128"/>
      <c r="C372" s="96"/>
      <c r="D372" s="93"/>
      <c r="E372" s="92"/>
      <c r="F372" s="62"/>
      <c r="G372" s="38"/>
      <c r="H372" s="38"/>
      <c r="I372" s="11"/>
    </row>
    <row r="373" spans="1:9" ht="12.75">
      <c r="A373" s="96"/>
      <c r="B373" s="95"/>
      <c r="C373" s="96">
        <v>85401</v>
      </c>
      <c r="D373" s="93" t="s">
        <v>155</v>
      </c>
      <c r="E373" s="92">
        <f>SUM(E374)</f>
        <v>401000</v>
      </c>
      <c r="F373" s="62"/>
      <c r="G373" s="38"/>
      <c r="H373" s="38"/>
      <c r="I373" s="11"/>
    </row>
    <row r="374" spans="1:9" ht="12.75">
      <c r="A374" s="126"/>
      <c r="B374" s="128"/>
      <c r="C374" s="96"/>
      <c r="D374" s="93" t="s">
        <v>117</v>
      </c>
      <c r="E374" s="92">
        <f>SUM(E376:E377)</f>
        <v>401000</v>
      </c>
      <c r="F374" s="62"/>
      <c r="G374" s="38"/>
      <c r="H374" s="38"/>
      <c r="I374" s="11"/>
    </row>
    <row r="375" spans="1:9" ht="12.75">
      <c r="A375" s="126"/>
      <c r="B375" s="128"/>
      <c r="C375" s="96"/>
      <c r="D375" s="93" t="s">
        <v>105</v>
      </c>
      <c r="E375" s="92"/>
      <c r="F375" s="62"/>
      <c r="G375" s="38"/>
      <c r="H375" s="38"/>
      <c r="I375" s="11"/>
    </row>
    <row r="376" spans="1:9" ht="12.75">
      <c r="A376" s="126"/>
      <c r="B376" s="128"/>
      <c r="C376" s="96"/>
      <c r="D376" s="93" t="s">
        <v>156</v>
      </c>
      <c r="E376" s="92">
        <f>345000-5000</f>
        <v>340000</v>
      </c>
      <c r="F376" s="62"/>
      <c r="G376" s="38"/>
      <c r="H376" s="38"/>
      <c r="I376" s="11"/>
    </row>
    <row r="377" spans="1:9" ht="12.75">
      <c r="A377" s="126"/>
      <c r="B377" s="128"/>
      <c r="C377" s="96"/>
      <c r="D377" s="93" t="s">
        <v>103</v>
      </c>
      <c r="E377" s="92">
        <v>61000</v>
      </c>
      <c r="F377" s="62"/>
      <c r="G377" s="38"/>
      <c r="H377" s="38"/>
      <c r="I377" s="11"/>
    </row>
    <row r="378" spans="1:9" ht="12.75">
      <c r="A378" s="96"/>
      <c r="B378" s="93"/>
      <c r="C378" s="96"/>
      <c r="D378" s="93"/>
      <c r="E378" s="92" t="s">
        <v>190</v>
      </c>
      <c r="F378" s="62"/>
      <c r="G378" s="38"/>
      <c r="H378" s="38"/>
      <c r="I378" s="11"/>
    </row>
    <row r="379" spans="1:9" ht="12.75">
      <c r="A379" s="96"/>
      <c r="B379" s="93"/>
      <c r="C379" s="96">
        <v>85446</v>
      </c>
      <c r="D379" s="93" t="s">
        <v>273</v>
      </c>
      <c r="E379" s="92">
        <f>SUM(E380)</f>
        <v>1200</v>
      </c>
      <c r="F379" s="62"/>
      <c r="G379" s="38"/>
      <c r="H379" s="38"/>
      <c r="I379" s="11"/>
    </row>
    <row r="380" spans="1:9" ht="12.75">
      <c r="A380" s="96"/>
      <c r="B380" s="93"/>
      <c r="C380" s="96"/>
      <c r="D380" s="93" t="s">
        <v>80</v>
      </c>
      <c r="E380" s="92">
        <f>SUM(E381)</f>
        <v>1200</v>
      </c>
      <c r="F380" s="62"/>
      <c r="G380" s="38"/>
      <c r="H380" s="38"/>
      <c r="I380" s="11"/>
    </row>
    <row r="381" spans="1:9" ht="12.75">
      <c r="A381" s="96"/>
      <c r="B381" s="95"/>
      <c r="C381" s="96"/>
      <c r="D381" s="93" t="s">
        <v>275</v>
      </c>
      <c r="E381" s="92">
        <v>1200</v>
      </c>
      <c r="F381" s="62"/>
      <c r="G381" s="38"/>
      <c r="H381" s="38"/>
      <c r="I381" s="11"/>
    </row>
    <row r="382" spans="1:9" ht="12.75">
      <c r="A382" s="96"/>
      <c r="B382" s="95"/>
      <c r="C382" s="96"/>
      <c r="D382" s="95"/>
      <c r="E382" s="92"/>
      <c r="G382" s="38"/>
      <c r="H382" s="38"/>
      <c r="I382" s="11"/>
    </row>
    <row r="383" spans="1:9" ht="12.75">
      <c r="A383" s="126" t="s">
        <v>173</v>
      </c>
      <c r="B383" s="128">
        <v>900</v>
      </c>
      <c r="C383" s="126"/>
      <c r="D383" s="128" t="s">
        <v>159</v>
      </c>
      <c r="E383" s="129"/>
      <c r="F383" s="62"/>
      <c r="G383" s="38"/>
      <c r="H383" s="38"/>
      <c r="I383" s="11"/>
    </row>
    <row r="384" spans="1:9" ht="12.75">
      <c r="A384" s="96"/>
      <c r="B384" s="95"/>
      <c r="C384" s="126"/>
      <c r="D384" s="128" t="s">
        <v>160</v>
      </c>
      <c r="E384" s="129">
        <f>SUM(E386,E398,E409,E414,E426,E394)</f>
        <v>1411063</v>
      </c>
      <c r="F384" s="62"/>
      <c r="G384" s="38"/>
      <c r="H384" s="38"/>
      <c r="I384" s="11"/>
    </row>
    <row r="385" spans="1:9" ht="12.75">
      <c r="A385" s="96"/>
      <c r="B385" s="95"/>
      <c r="C385" s="126"/>
      <c r="D385" s="128"/>
      <c r="E385" s="129"/>
      <c r="F385" s="62"/>
      <c r="G385" s="38"/>
      <c r="H385" s="38"/>
      <c r="I385" s="11"/>
    </row>
    <row r="386" spans="1:9" ht="12.75">
      <c r="A386" s="96"/>
      <c r="B386" s="95"/>
      <c r="C386" s="138">
        <v>90001</v>
      </c>
      <c r="D386" s="137" t="s">
        <v>288</v>
      </c>
      <c r="E386" s="139">
        <f>SUM(E387)</f>
        <v>541898</v>
      </c>
      <c r="F386" s="11"/>
      <c r="G386" s="38"/>
      <c r="H386" s="38"/>
      <c r="I386" s="11"/>
    </row>
    <row r="387" spans="1:9" ht="12.75">
      <c r="A387" s="96"/>
      <c r="B387" s="95"/>
      <c r="C387" s="138"/>
      <c r="D387" s="137" t="s">
        <v>172</v>
      </c>
      <c r="E387" s="139">
        <f>SUM(E390:E392)</f>
        <v>541898</v>
      </c>
      <c r="F387" s="11"/>
      <c r="G387" s="38"/>
      <c r="H387" s="38"/>
      <c r="I387" s="11"/>
    </row>
    <row r="388" spans="1:9" ht="12.75">
      <c r="A388" s="96"/>
      <c r="B388" s="95"/>
      <c r="C388" s="138"/>
      <c r="D388" s="137" t="s">
        <v>276</v>
      </c>
      <c r="E388" s="139"/>
      <c r="F388" s="62"/>
      <c r="G388" s="38"/>
      <c r="H388" s="38"/>
      <c r="I388" s="11"/>
    </row>
    <row r="389" spans="1:9" ht="12.75">
      <c r="A389" s="96"/>
      <c r="B389" s="93"/>
      <c r="C389" s="138"/>
      <c r="D389" s="137" t="s">
        <v>277</v>
      </c>
      <c r="E389" s="139"/>
      <c r="F389" s="62"/>
      <c r="G389" s="38"/>
      <c r="H389" s="38"/>
      <c r="I389" s="11"/>
    </row>
    <row r="390" spans="1:9" ht="12.75">
      <c r="A390" s="96"/>
      <c r="B390" s="93"/>
      <c r="C390" s="96"/>
      <c r="D390" s="93" t="s">
        <v>278</v>
      </c>
      <c r="E390" s="92">
        <v>441898</v>
      </c>
      <c r="F390" s="62"/>
      <c r="G390" s="38"/>
      <c r="H390" s="38"/>
      <c r="I390" s="11"/>
    </row>
    <row r="391" spans="1:9" ht="12.75">
      <c r="A391" s="96"/>
      <c r="B391" s="93"/>
      <c r="C391" s="96"/>
      <c r="D391" s="93" t="s">
        <v>501</v>
      </c>
      <c r="E391" s="92"/>
      <c r="F391" s="62"/>
      <c r="G391" s="38"/>
      <c r="H391" s="38"/>
      <c r="I391" s="11"/>
    </row>
    <row r="392" spans="1:9" ht="12.75">
      <c r="A392" s="96"/>
      <c r="B392" s="93"/>
      <c r="C392" s="96"/>
      <c r="D392" s="93" t="s">
        <v>502</v>
      </c>
      <c r="E392" s="92">
        <v>100000</v>
      </c>
      <c r="F392" s="62"/>
      <c r="G392" s="38"/>
      <c r="H392" s="38"/>
      <c r="I392" s="11"/>
    </row>
    <row r="393" spans="1:9" ht="12.75">
      <c r="A393" s="96"/>
      <c r="B393" s="93"/>
      <c r="C393" s="96"/>
      <c r="D393" s="95"/>
      <c r="E393" s="92"/>
      <c r="F393" s="62"/>
      <c r="G393" s="38"/>
      <c r="H393" s="38"/>
      <c r="I393" s="11"/>
    </row>
    <row r="394" spans="1:9" ht="12.75">
      <c r="A394" s="96"/>
      <c r="B394" s="95"/>
      <c r="C394" s="96">
        <v>90002</v>
      </c>
      <c r="D394" s="95" t="s">
        <v>316</v>
      </c>
      <c r="E394" s="92">
        <f>E396</f>
        <v>365</v>
      </c>
      <c r="F394" s="62"/>
      <c r="G394" s="38"/>
      <c r="H394" s="38"/>
      <c r="I394" s="11"/>
    </row>
    <row r="395" spans="1:9" ht="12.75">
      <c r="A395" s="96"/>
      <c r="B395" s="95"/>
      <c r="C395" s="96"/>
      <c r="D395" s="95" t="s">
        <v>75</v>
      </c>
      <c r="E395" s="92">
        <f>E396</f>
        <v>365</v>
      </c>
      <c r="F395" s="62"/>
      <c r="G395" s="38"/>
      <c r="H395" s="38"/>
      <c r="I395" s="11"/>
    </row>
    <row r="396" spans="1:9" ht="12.75">
      <c r="A396" s="96"/>
      <c r="B396" s="95"/>
      <c r="C396" s="96"/>
      <c r="D396" s="95" t="s">
        <v>431</v>
      </c>
      <c r="E396" s="92">
        <v>365</v>
      </c>
      <c r="F396" s="62"/>
      <c r="G396" s="38"/>
      <c r="H396" s="38"/>
      <c r="I396" s="11"/>
    </row>
    <row r="397" spans="1:9" ht="12.75">
      <c r="A397" s="96"/>
      <c r="B397" s="95"/>
      <c r="C397" s="96"/>
      <c r="D397" s="95"/>
      <c r="E397" s="92"/>
      <c r="F397" s="62"/>
      <c r="G397" s="38"/>
      <c r="H397" s="38"/>
      <c r="I397" s="11"/>
    </row>
    <row r="398" spans="1:9" ht="12.75">
      <c r="A398" s="96"/>
      <c r="B398" s="93"/>
      <c r="C398" s="96">
        <v>90003</v>
      </c>
      <c r="D398" s="93" t="s">
        <v>161</v>
      </c>
      <c r="E398" s="92">
        <f>SUM(E399)</f>
        <v>144640</v>
      </c>
      <c r="F398" s="62"/>
      <c r="G398" s="38"/>
      <c r="H398" s="11"/>
      <c r="I398" s="11"/>
    </row>
    <row r="399" spans="1:9" ht="12.75">
      <c r="A399" s="96"/>
      <c r="B399" s="93"/>
      <c r="C399" s="96"/>
      <c r="D399" s="93" t="s">
        <v>80</v>
      </c>
      <c r="E399" s="92">
        <f>SUM(E402:E407)</f>
        <v>144640</v>
      </c>
      <c r="F399" s="62"/>
      <c r="G399" s="38"/>
      <c r="H399" s="11"/>
      <c r="I399" s="11"/>
    </row>
    <row r="400" spans="1:9" ht="12.75">
      <c r="A400" s="96"/>
      <c r="B400" s="93"/>
      <c r="C400" s="96"/>
      <c r="D400" s="93" t="s">
        <v>309</v>
      </c>
      <c r="E400" s="92"/>
      <c r="F400" s="62"/>
      <c r="G400" s="38"/>
      <c r="H400" s="11"/>
      <c r="I400" s="11"/>
    </row>
    <row r="401" spans="1:9" ht="12.75">
      <c r="A401" s="96"/>
      <c r="B401" s="93"/>
      <c r="C401" s="96"/>
      <c r="D401" s="93" t="s">
        <v>162</v>
      </c>
      <c r="E401" s="92"/>
      <c r="F401" s="62"/>
      <c r="G401" s="38"/>
      <c r="H401" s="38"/>
      <c r="I401" s="11"/>
    </row>
    <row r="402" spans="1:9" ht="12.75">
      <c r="A402" s="96"/>
      <c r="B402" s="93"/>
      <c r="C402" s="96"/>
      <c r="D402" s="93" t="s">
        <v>237</v>
      </c>
      <c r="E402" s="92"/>
      <c r="F402" s="62"/>
      <c r="G402" s="38"/>
      <c r="H402" s="38"/>
      <c r="I402" s="11"/>
    </row>
    <row r="403" spans="1:9" ht="12.75">
      <c r="A403" s="96"/>
      <c r="B403" s="93"/>
      <c r="C403" s="96"/>
      <c r="D403" s="93" t="s">
        <v>279</v>
      </c>
      <c r="E403" s="92">
        <v>120000</v>
      </c>
      <c r="F403" s="62"/>
      <c r="G403" s="11"/>
      <c r="H403" s="38"/>
      <c r="I403" s="11"/>
    </row>
    <row r="404" spans="1:9" ht="12.75">
      <c r="A404" s="96"/>
      <c r="B404" s="93"/>
      <c r="C404" s="96"/>
      <c r="D404" s="93" t="s">
        <v>341</v>
      </c>
      <c r="E404" s="92"/>
      <c r="F404" s="62"/>
      <c r="G404" s="11"/>
      <c r="H404" s="38"/>
      <c r="I404" s="11"/>
    </row>
    <row r="405" spans="1:9" ht="12.75">
      <c r="A405" s="96"/>
      <c r="B405" s="93"/>
      <c r="C405" s="96"/>
      <c r="D405" s="93" t="s">
        <v>338</v>
      </c>
      <c r="E405" s="92">
        <v>10000</v>
      </c>
      <c r="F405" s="62"/>
      <c r="G405" s="11"/>
      <c r="H405" s="38"/>
      <c r="I405" s="11"/>
    </row>
    <row r="406" spans="1:9" ht="12.75">
      <c r="A406" s="96"/>
      <c r="B406" s="95"/>
      <c r="C406" s="96"/>
      <c r="D406" s="93" t="s">
        <v>401</v>
      </c>
      <c r="E406" s="92"/>
      <c r="F406" s="62"/>
      <c r="G406" s="38"/>
      <c r="H406" s="38"/>
      <c r="I406" s="11"/>
    </row>
    <row r="407" spans="1:9" ht="12.75">
      <c r="A407" s="96"/>
      <c r="B407" s="95"/>
      <c r="C407" s="96"/>
      <c r="D407" s="95" t="s">
        <v>402</v>
      </c>
      <c r="E407" s="92">
        <v>14640</v>
      </c>
      <c r="F407" s="62"/>
      <c r="G407" s="38"/>
      <c r="H407" s="38"/>
      <c r="I407" s="11"/>
    </row>
    <row r="408" spans="1:9" ht="12.75">
      <c r="A408" s="96"/>
      <c r="B408" s="95"/>
      <c r="C408" s="96"/>
      <c r="D408" s="95"/>
      <c r="E408" s="92"/>
      <c r="H408" s="38"/>
      <c r="I408" s="11"/>
    </row>
    <row r="409" spans="1:9" ht="12.75">
      <c r="A409" s="96"/>
      <c r="B409" s="95"/>
      <c r="C409" s="96">
        <v>90004</v>
      </c>
      <c r="D409" s="93" t="s">
        <v>330</v>
      </c>
      <c r="E409" s="92">
        <f>SUM(E410)</f>
        <v>80000</v>
      </c>
      <c r="G409" s="38"/>
      <c r="H409" s="38"/>
      <c r="I409" s="11"/>
    </row>
    <row r="410" spans="1:9" ht="12.75">
      <c r="A410" s="96"/>
      <c r="B410" s="95"/>
      <c r="C410" s="96"/>
      <c r="D410" s="93" t="s">
        <v>80</v>
      </c>
      <c r="E410" s="92">
        <f>SUM(E412)</f>
        <v>80000</v>
      </c>
      <c r="F410" s="62"/>
      <c r="G410" s="38"/>
      <c r="H410" s="38"/>
      <c r="I410" s="11"/>
    </row>
    <row r="411" spans="1:9" ht="12.75">
      <c r="A411" s="96"/>
      <c r="B411" s="95"/>
      <c r="C411" s="96"/>
      <c r="D411" s="93" t="s">
        <v>164</v>
      </c>
      <c r="E411" s="92"/>
      <c r="F411" s="62"/>
      <c r="G411" s="38"/>
      <c r="H411" s="38"/>
      <c r="I411" s="11"/>
    </row>
    <row r="412" spans="1:9" ht="12.75">
      <c r="A412" s="96"/>
      <c r="B412" s="93"/>
      <c r="C412" s="96"/>
      <c r="D412" s="93" t="s">
        <v>162</v>
      </c>
      <c r="E412" s="92">
        <v>80000</v>
      </c>
      <c r="F412" s="62"/>
      <c r="G412" s="70"/>
      <c r="H412" s="38"/>
      <c r="I412" s="11"/>
    </row>
    <row r="413" spans="1:9" ht="12.75">
      <c r="A413" s="96"/>
      <c r="B413" s="93"/>
      <c r="C413" s="96"/>
      <c r="D413" s="95"/>
      <c r="E413" s="92"/>
      <c r="F413" s="62"/>
      <c r="G413" s="38"/>
      <c r="H413" s="38"/>
      <c r="I413" s="11"/>
    </row>
    <row r="414" spans="1:9" ht="12.75">
      <c r="A414" s="96"/>
      <c r="B414" s="93"/>
      <c r="C414" s="96">
        <v>90015</v>
      </c>
      <c r="D414" s="93" t="s">
        <v>165</v>
      </c>
      <c r="E414" s="92">
        <f>SUM(E415)+E422</f>
        <v>504000</v>
      </c>
      <c r="F414" s="62"/>
      <c r="G414" s="38"/>
      <c r="H414" s="11"/>
      <c r="I414" s="11"/>
    </row>
    <row r="415" spans="1:9" ht="12.75">
      <c r="A415" s="96"/>
      <c r="B415" s="93"/>
      <c r="C415" s="96"/>
      <c r="D415" s="93" t="s">
        <v>80</v>
      </c>
      <c r="E415" s="92">
        <f>SUM(E417:E420)</f>
        <v>464000</v>
      </c>
      <c r="F415" s="62"/>
      <c r="G415" s="57"/>
      <c r="H415" s="11"/>
      <c r="I415" s="11"/>
    </row>
    <row r="416" spans="1:9" ht="12.75">
      <c r="A416" s="96"/>
      <c r="B416" s="93"/>
      <c r="C416" s="96"/>
      <c r="D416" s="93" t="s">
        <v>166</v>
      </c>
      <c r="E416" s="1"/>
      <c r="F416" s="62"/>
      <c r="G416" s="38"/>
      <c r="I416" s="11"/>
    </row>
    <row r="417" spans="1:9" ht="12.75">
      <c r="A417" s="96"/>
      <c r="B417" s="93"/>
      <c r="C417" s="96"/>
      <c r="D417" s="93" t="s">
        <v>556</v>
      </c>
      <c r="E417" s="92">
        <v>354000</v>
      </c>
      <c r="F417" s="62"/>
      <c r="G417" s="38"/>
      <c r="I417" s="11"/>
    </row>
    <row r="418" spans="1:9" ht="12.75">
      <c r="A418" s="96"/>
      <c r="B418" s="93"/>
      <c r="C418" s="96"/>
      <c r="D418" s="93" t="s">
        <v>167</v>
      </c>
      <c r="E418" s="92"/>
      <c r="F418" s="62"/>
      <c r="G418" s="38"/>
      <c r="I418" s="11"/>
    </row>
    <row r="419" spans="1:9" ht="12.75">
      <c r="A419" s="96"/>
      <c r="B419" s="93"/>
      <c r="C419" s="96"/>
      <c r="D419" s="93" t="s">
        <v>168</v>
      </c>
      <c r="E419" s="92">
        <v>90000</v>
      </c>
      <c r="F419" s="11"/>
      <c r="G419" s="38"/>
      <c r="I419" s="11"/>
    </row>
    <row r="420" spans="1:9" ht="12.75">
      <c r="A420" s="96"/>
      <c r="B420" s="93"/>
      <c r="C420" s="96"/>
      <c r="D420" s="93" t="s">
        <v>342</v>
      </c>
      <c r="E420" s="92">
        <v>20000</v>
      </c>
      <c r="F420" s="11"/>
      <c r="G420" s="38"/>
      <c r="H420" s="39"/>
      <c r="I420" s="11"/>
    </row>
    <row r="421" spans="1:9" ht="12.75">
      <c r="A421" s="96"/>
      <c r="B421" s="93"/>
      <c r="C421" s="96"/>
      <c r="D421" s="95"/>
      <c r="E421" s="92"/>
      <c r="F421" s="11"/>
      <c r="G421" s="38"/>
      <c r="H421" s="39"/>
      <c r="I421" s="11"/>
    </row>
    <row r="422" spans="1:8" ht="12.75">
      <c r="A422" s="96"/>
      <c r="B422" s="95"/>
      <c r="C422" s="96"/>
      <c r="D422" s="95" t="s">
        <v>486</v>
      </c>
      <c r="E422" s="92">
        <f>SUM(E423:E424)</f>
        <v>40000</v>
      </c>
      <c r="F422" s="62"/>
      <c r="G422" s="11"/>
      <c r="H422" s="39"/>
    </row>
    <row r="423" spans="1:8" ht="12.75">
      <c r="A423" s="96"/>
      <c r="B423" s="93"/>
      <c r="C423" s="96"/>
      <c r="D423" s="95" t="s">
        <v>525</v>
      </c>
      <c r="E423" s="92">
        <v>25000</v>
      </c>
      <c r="F423" s="62"/>
      <c r="H423" s="39"/>
    </row>
    <row r="424" spans="1:9" ht="12.75">
      <c r="A424" s="96"/>
      <c r="B424" s="93"/>
      <c r="C424" s="96"/>
      <c r="D424" s="95" t="s">
        <v>505</v>
      </c>
      <c r="E424" s="92">
        <v>15000</v>
      </c>
      <c r="F424" s="62"/>
      <c r="H424" s="39"/>
      <c r="I424" s="19"/>
    </row>
    <row r="425" spans="1:5" ht="12.75">
      <c r="A425" s="96"/>
      <c r="B425" s="95"/>
      <c r="C425" s="96"/>
      <c r="D425" s="95"/>
      <c r="E425" s="92"/>
    </row>
    <row r="426" spans="1:8" ht="12.75">
      <c r="A426" s="96"/>
      <c r="B426" s="93"/>
      <c r="C426" s="96">
        <v>90095</v>
      </c>
      <c r="D426" s="93" t="s">
        <v>78</v>
      </c>
      <c r="E426" s="92">
        <f>SUM(E427)+E435</f>
        <v>140160</v>
      </c>
      <c r="F426" s="62"/>
      <c r="H426" s="39"/>
    </row>
    <row r="427" spans="1:8" ht="12.75">
      <c r="A427" s="96"/>
      <c r="B427" s="93"/>
      <c r="C427" s="96"/>
      <c r="D427" s="93" t="s">
        <v>117</v>
      </c>
      <c r="E427" s="92">
        <f>SUM(E429:E433)</f>
        <v>86500</v>
      </c>
      <c r="F427" s="62"/>
      <c r="G427" s="39"/>
      <c r="H427" s="39"/>
    </row>
    <row r="428" spans="1:8" ht="12.75">
      <c r="A428" s="96"/>
      <c r="B428" s="93"/>
      <c r="C428" s="96"/>
      <c r="D428" s="93" t="s">
        <v>169</v>
      </c>
      <c r="E428" s="92"/>
      <c r="F428" s="62"/>
      <c r="G428" s="39"/>
      <c r="H428" s="39"/>
    </row>
    <row r="429" spans="1:8" ht="12.75">
      <c r="A429" s="96"/>
      <c r="B429" s="95"/>
      <c r="C429" s="96"/>
      <c r="D429" s="93" t="s">
        <v>170</v>
      </c>
      <c r="E429" s="92">
        <v>72000</v>
      </c>
      <c r="F429" s="62"/>
      <c r="G429" s="39"/>
      <c r="H429" s="39"/>
    </row>
    <row r="430" spans="1:10" ht="12.75">
      <c r="A430" s="96"/>
      <c r="B430" s="93"/>
      <c r="C430" s="96"/>
      <c r="D430" s="93" t="s">
        <v>310</v>
      </c>
      <c r="E430" s="92"/>
      <c r="F430" s="62"/>
      <c r="G430" s="39"/>
      <c r="H430" s="62"/>
      <c r="J430" s="19"/>
    </row>
    <row r="431" spans="1:7" ht="12.75">
      <c r="A431" s="96"/>
      <c r="B431" s="93"/>
      <c r="C431" s="96"/>
      <c r="D431" s="93" t="s">
        <v>392</v>
      </c>
      <c r="E431" s="92">
        <v>9500</v>
      </c>
      <c r="F431" s="39"/>
      <c r="G431" s="39"/>
    </row>
    <row r="432" spans="1:8" ht="12.75">
      <c r="A432" s="96"/>
      <c r="B432" s="93"/>
      <c r="C432" s="96"/>
      <c r="D432" s="93" t="s">
        <v>171</v>
      </c>
      <c r="E432" s="92"/>
      <c r="F432" s="57"/>
      <c r="G432" s="39"/>
      <c r="H432" s="39"/>
    </row>
    <row r="433" spans="1:8" ht="12.75">
      <c r="A433" s="96"/>
      <c r="B433" s="93"/>
      <c r="C433" s="96"/>
      <c r="D433" s="93" t="s">
        <v>311</v>
      </c>
      <c r="E433" s="92">
        <v>5000</v>
      </c>
      <c r="F433" s="62"/>
      <c r="G433" s="39"/>
      <c r="H433" s="39"/>
    </row>
    <row r="434" spans="1:8" ht="12.75">
      <c r="A434" s="96"/>
      <c r="B434" s="95"/>
      <c r="C434" s="96"/>
      <c r="D434" s="95"/>
      <c r="E434" s="92"/>
      <c r="F434" s="62"/>
      <c r="G434" s="39"/>
      <c r="H434" s="39"/>
    </row>
    <row r="435" spans="1:8" ht="12.75">
      <c r="A435" s="96"/>
      <c r="B435" s="95"/>
      <c r="C435" s="96"/>
      <c r="D435" s="95" t="s">
        <v>428</v>
      </c>
      <c r="E435" s="92">
        <f>SUM(E439:E442)</f>
        <v>53660</v>
      </c>
      <c r="F435" s="11"/>
      <c r="G435" s="39"/>
      <c r="H435" s="39"/>
    </row>
    <row r="436" spans="1:8" ht="12.75">
      <c r="A436" s="96"/>
      <c r="B436" s="95"/>
      <c r="C436" s="96"/>
      <c r="D436" s="95" t="s">
        <v>437</v>
      </c>
      <c r="E436" s="92"/>
      <c r="F436" s="11"/>
      <c r="G436" s="39"/>
      <c r="H436" s="39"/>
    </row>
    <row r="437" spans="1:8" ht="12.75">
      <c r="A437" s="96"/>
      <c r="B437" s="95"/>
      <c r="C437" s="96"/>
      <c r="D437" s="95" t="s">
        <v>419</v>
      </c>
      <c r="E437" s="92"/>
      <c r="F437" s="11"/>
      <c r="G437" s="39"/>
      <c r="H437" s="39"/>
    </row>
    <row r="438" spans="1:7" ht="12.75">
      <c r="A438" s="96"/>
      <c r="B438" s="95"/>
      <c r="C438" s="96"/>
      <c r="D438" s="95" t="s">
        <v>420</v>
      </c>
      <c r="E438" s="92"/>
      <c r="F438" s="11"/>
      <c r="G438" s="39"/>
    </row>
    <row r="439" spans="1:7" ht="12.75">
      <c r="A439" s="96"/>
      <c r="B439" s="95"/>
      <c r="C439" s="96"/>
      <c r="D439" s="95" t="s">
        <v>421</v>
      </c>
      <c r="E439" s="92">
        <v>3660</v>
      </c>
      <c r="G439" s="39"/>
    </row>
    <row r="440" spans="1:5" ht="12.75">
      <c r="A440" s="96"/>
      <c r="B440" s="95"/>
      <c r="C440" s="96"/>
      <c r="D440" s="95" t="s">
        <v>507</v>
      </c>
      <c r="E440" s="92"/>
    </row>
    <row r="441" spans="1:5" ht="12.75">
      <c r="A441" s="96"/>
      <c r="B441" s="95"/>
      <c r="C441" s="96"/>
      <c r="D441" s="95" t="s">
        <v>508</v>
      </c>
      <c r="E441" s="92">
        <v>50000</v>
      </c>
    </row>
    <row r="442" spans="1:5" ht="12.75">
      <c r="A442" s="96"/>
      <c r="B442" s="95"/>
      <c r="C442" s="96"/>
      <c r="D442" s="95"/>
      <c r="E442" s="92"/>
    </row>
    <row r="443" spans="1:5" ht="12.75">
      <c r="A443" s="126" t="s">
        <v>176</v>
      </c>
      <c r="B443" s="128">
        <v>921</v>
      </c>
      <c r="C443" s="126"/>
      <c r="D443" s="128" t="s">
        <v>181</v>
      </c>
      <c r="E443" s="129">
        <f>SUM(E445,E450,E455)</f>
        <v>840080</v>
      </c>
    </row>
    <row r="444" spans="1:5" ht="12.75">
      <c r="A444" s="96"/>
      <c r="B444" s="93"/>
      <c r="C444" s="96"/>
      <c r="D444" s="93"/>
      <c r="E444" s="92"/>
    </row>
    <row r="445" spans="1:5" ht="12.75">
      <c r="A445" s="96"/>
      <c r="B445" s="93"/>
      <c r="C445" s="96">
        <v>92109</v>
      </c>
      <c r="D445" s="93" t="s">
        <v>331</v>
      </c>
      <c r="E445" s="92">
        <f>SUM(E446)</f>
        <v>617580</v>
      </c>
    </row>
    <row r="446" spans="1:5" ht="12.75">
      <c r="A446" s="96"/>
      <c r="B446" s="95"/>
      <c r="C446" s="96"/>
      <c r="D446" s="93" t="s">
        <v>80</v>
      </c>
      <c r="E446" s="92">
        <f>SUM(E448)</f>
        <v>617580</v>
      </c>
    </row>
    <row r="447" spans="1:5" ht="12.75">
      <c r="A447" s="96"/>
      <c r="B447" s="93"/>
      <c r="C447" s="96"/>
      <c r="D447" s="93" t="s">
        <v>163</v>
      </c>
      <c r="E447" s="92"/>
    </row>
    <row r="448" spans="1:6" ht="12.75">
      <c r="A448" s="96"/>
      <c r="B448" s="93"/>
      <c r="C448" s="96"/>
      <c r="D448" s="93" t="s">
        <v>291</v>
      </c>
      <c r="E448" s="92">
        <f>630580-13000</f>
        <v>617580</v>
      </c>
      <c r="F448" s="39"/>
    </row>
    <row r="449" spans="1:5" ht="12.75">
      <c r="A449" s="96"/>
      <c r="B449" s="95"/>
      <c r="C449" s="96"/>
      <c r="D449" s="95"/>
      <c r="E449" s="92"/>
    </row>
    <row r="450" spans="1:5" ht="12.75">
      <c r="A450" s="96"/>
      <c r="B450" s="95"/>
      <c r="C450" s="96">
        <v>92116</v>
      </c>
      <c r="D450" s="93" t="s">
        <v>174</v>
      </c>
      <c r="E450" s="92">
        <f>SUM(E451)</f>
        <v>182000</v>
      </c>
    </row>
    <row r="451" spans="1:5" ht="12.75">
      <c r="A451" s="96"/>
      <c r="B451" s="95"/>
      <c r="C451" s="96"/>
      <c r="D451" s="93" t="s">
        <v>75</v>
      </c>
      <c r="E451" s="92">
        <f>SUM(E453)</f>
        <v>182000</v>
      </c>
    </row>
    <row r="452" spans="1:5" ht="12.75">
      <c r="A452" s="96"/>
      <c r="B452" s="95"/>
      <c r="C452" s="96"/>
      <c r="D452" s="93" t="s">
        <v>163</v>
      </c>
      <c r="E452" s="92"/>
    </row>
    <row r="453" spans="1:5" ht="12.75">
      <c r="A453" s="96"/>
      <c r="B453" s="95"/>
      <c r="C453" s="96"/>
      <c r="D453" s="93" t="s">
        <v>175</v>
      </c>
      <c r="E453" s="92">
        <f>185000-3000</f>
        <v>182000</v>
      </c>
    </row>
    <row r="454" spans="1:8" ht="12.75">
      <c r="A454" s="96"/>
      <c r="B454" s="95"/>
      <c r="C454" s="96"/>
      <c r="D454" s="95"/>
      <c r="E454" s="92"/>
      <c r="H454" s="39"/>
    </row>
    <row r="455" spans="1:8" ht="12.75">
      <c r="A455" s="96"/>
      <c r="B455" s="95"/>
      <c r="C455" s="96">
        <v>92195</v>
      </c>
      <c r="D455" s="93" t="s">
        <v>78</v>
      </c>
      <c r="E455" s="92">
        <f>SUM(E456)</f>
        <v>40500</v>
      </c>
      <c r="H455" s="39"/>
    </row>
    <row r="456" spans="1:8" ht="12.75">
      <c r="A456" s="96"/>
      <c r="B456" s="95"/>
      <c r="C456" s="96"/>
      <c r="D456" s="93" t="s">
        <v>80</v>
      </c>
      <c r="E456" s="92">
        <f>SUM(E457:E460)</f>
        <v>40500</v>
      </c>
      <c r="G456" s="39"/>
      <c r="H456" s="39"/>
    </row>
    <row r="457" spans="1:8" ht="12.75">
      <c r="A457" s="96"/>
      <c r="B457" s="95"/>
      <c r="C457" s="96"/>
      <c r="D457" s="93" t="s">
        <v>432</v>
      </c>
      <c r="E457" s="92">
        <v>12500</v>
      </c>
      <c r="G457" s="39"/>
      <c r="H457" s="39"/>
    </row>
    <row r="458" spans="1:8" ht="12.75">
      <c r="A458" s="96"/>
      <c r="B458" s="95"/>
      <c r="C458" s="96"/>
      <c r="D458" s="95" t="s">
        <v>433</v>
      </c>
      <c r="E458" s="92"/>
      <c r="G458" s="39"/>
      <c r="H458" s="39"/>
    </row>
    <row r="459" spans="1:8" ht="12.75">
      <c r="A459" s="96"/>
      <c r="B459" s="95"/>
      <c r="C459" s="96"/>
      <c r="D459" s="93" t="s">
        <v>280</v>
      </c>
      <c r="E459" s="92"/>
      <c r="G459" s="39"/>
      <c r="H459" s="39"/>
    </row>
    <row r="460" spans="1:8" ht="13.5" customHeight="1">
      <c r="A460" s="96"/>
      <c r="B460" s="95"/>
      <c r="C460" s="96"/>
      <c r="D460" s="93" t="s">
        <v>557</v>
      </c>
      <c r="E460" s="92">
        <f>29000-1000</f>
        <v>28000</v>
      </c>
      <c r="G460" s="39"/>
      <c r="H460" s="39"/>
    </row>
    <row r="461" spans="1:8" ht="12.75">
      <c r="A461" s="96"/>
      <c r="B461" s="95"/>
      <c r="C461" s="96"/>
      <c r="D461" s="95"/>
      <c r="E461" s="92"/>
      <c r="G461" s="39"/>
      <c r="H461" s="39"/>
    </row>
    <row r="462" spans="1:8" ht="12.75">
      <c r="A462" s="126" t="s">
        <v>328</v>
      </c>
      <c r="B462" s="128">
        <v>926</v>
      </c>
      <c r="C462" s="126"/>
      <c r="D462" s="128" t="s">
        <v>177</v>
      </c>
      <c r="E462" s="129">
        <f>SUM(E464)</f>
        <v>56500</v>
      </c>
      <c r="G462" s="39"/>
      <c r="H462" s="39"/>
    </row>
    <row r="463" spans="1:8" ht="12.75">
      <c r="A463" s="96"/>
      <c r="B463" s="93"/>
      <c r="C463" s="96"/>
      <c r="D463" s="93"/>
      <c r="E463" s="92"/>
      <c r="H463" s="39"/>
    </row>
    <row r="464" spans="1:8" ht="12.75">
      <c r="A464" s="96"/>
      <c r="B464" s="93"/>
      <c r="C464" s="96">
        <v>92695</v>
      </c>
      <c r="D464" s="93" t="s">
        <v>78</v>
      </c>
      <c r="E464" s="92">
        <f>SUM(E465)</f>
        <v>56500</v>
      </c>
      <c r="G464" s="39"/>
      <c r="H464" s="39"/>
    </row>
    <row r="465" spans="1:8" ht="12.75">
      <c r="A465" s="96"/>
      <c r="B465" s="93"/>
      <c r="C465" s="96"/>
      <c r="D465" s="93" t="s">
        <v>80</v>
      </c>
      <c r="E465" s="92">
        <f>SUM(E466:E467)+E470</f>
        <v>56500</v>
      </c>
      <c r="G465" s="39"/>
      <c r="H465" s="39"/>
    </row>
    <row r="466" spans="1:8" ht="12.75">
      <c r="A466" s="96"/>
      <c r="B466" s="93"/>
      <c r="C466" s="96"/>
      <c r="D466" s="93" t="s">
        <v>281</v>
      </c>
      <c r="E466" s="141">
        <v>7500</v>
      </c>
      <c r="G466" s="39"/>
      <c r="H466" s="39"/>
    </row>
    <row r="467" spans="1:8" ht="12.75">
      <c r="A467" s="96"/>
      <c r="B467" s="93"/>
      <c r="C467" s="96"/>
      <c r="D467" s="93" t="s">
        <v>282</v>
      </c>
      <c r="E467" s="139">
        <f>SUM(E469)</f>
        <v>29000</v>
      </c>
      <c r="G467" s="39"/>
      <c r="H467" s="39"/>
    </row>
    <row r="468" spans="1:8" ht="12.75">
      <c r="A468" s="96"/>
      <c r="B468" s="93"/>
      <c r="C468" s="96"/>
      <c r="D468" s="93" t="s">
        <v>283</v>
      </c>
      <c r="E468" s="92"/>
      <c r="G468" s="39"/>
      <c r="H468" s="39"/>
    </row>
    <row r="469" spans="1:8" ht="12.75">
      <c r="A469" s="96"/>
      <c r="B469" s="93"/>
      <c r="C469" s="96"/>
      <c r="D469" s="93" t="s">
        <v>284</v>
      </c>
      <c r="E469" s="92">
        <f>30000-1000</f>
        <v>29000</v>
      </c>
      <c r="G469" s="39"/>
      <c r="H469" s="39"/>
    </row>
    <row r="470" spans="1:7" ht="12.75">
      <c r="A470" s="96"/>
      <c r="B470" s="93"/>
      <c r="C470" s="96"/>
      <c r="D470" s="93" t="s">
        <v>526</v>
      </c>
      <c r="E470" s="92">
        <v>20000</v>
      </c>
      <c r="G470" s="39"/>
    </row>
    <row r="471" spans="1:5" ht="12.75">
      <c r="A471" s="96"/>
      <c r="B471" s="95"/>
      <c r="C471" s="96"/>
      <c r="D471" s="95"/>
      <c r="E471" s="92"/>
    </row>
    <row r="472" spans="1:8" ht="12.75">
      <c r="A472" s="123"/>
      <c r="B472" s="125"/>
      <c r="C472" s="123"/>
      <c r="D472" s="125"/>
      <c r="E472" s="103"/>
      <c r="H472" s="39"/>
    </row>
    <row r="473" spans="1:8" ht="12.75">
      <c r="A473" s="126"/>
      <c r="B473" s="128"/>
      <c r="C473" s="126"/>
      <c r="D473" s="128" t="s">
        <v>183</v>
      </c>
      <c r="E473" s="129">
        <f>SUM(E10,E42,E52,E74,E93,E104,E144,E163,E215,E225,E230,E310,E322,E371,E384,E443,E462,E200)</f>
        <v>16586225</v>
      </c>
      <c r="G473" s="39"/>
      <c r="H473" s="39"/>
    </row>
    <row r="474" spans="1:8" ht="12.75">
      <c r="A474" s="142"/>
      <c r="B474" s="143"/>
      <c r="C474" s="142"/>
      <c r="D474" s="143"/>
      <c r="E474" s="144"/>
      <c r="G474" s="39"/>
      <c r="H474" s="39"/>
    </row>
    <row r="475" ht="12.75">
      <c r="H475" s="39"/>
    </row>
    <row r="476" ht="12.75">
      <c r="G476" s="39"/>
    </row>
    <row r="477" spans="7:8" ht="12.75">
      <c r="G477" s="39"/>
      <c r="H477" s="39"/>
    </row>
    <row r="478" spans="7:8" ht="12.75">
      <c r="G478" s="71"/>
      <c r="H478" s="39"/>
    </row>
    <row r="479" spans="7:8" ht="12.75">
      <c r="G479" s="39"/>
      <c r="H479" s="39"/>
    </row>
    <row r="480" spans="7:8" ht="12.75">
      <c r="G480" s="39"/>
      <c r="H480" s="39"/>
    </row>
    <row r="481" ht="12.75">
      <c r="H481" s="39"/>
    </row>
    <row r="487" ht="12.75">
      <c r="G487" s="39"/>
    </row>
    <row r="488" ht="12.75">
      <c r="G488" s="39"/>
    </row>
    <row r="489" ht="12.75">
      <c r="G489" s="39"/>
    </row>
    <row r="490" ht="12.75">
      <c r="G490" s="39"/>
    </row>
    <row r="491" ht="12.75">
      <c r="G491" s="39"/>
    </row>
    <row r="492" ht="12.75">
      <c r="G492" s="39"/>
    </row>
    <row r="493" ht="12.75">
      <c r="G493" s="39"/>
    </row>
    <row r="494" ht="12.75">
      <c r="G494" s="39"/>
    </row>
    <row r="495" ht="12.75">
      <c r="G495" s="39"/>
    </row>
    <row r="496" ht="12.75">
      <c r="G496" s="39"/>
    </row>
    <row r="497" ht="12.75">
      <c r="G497" s="39"/>
    </row>
    <row r="498" ht="12.75">
      <c r="G498" s="39"/>
    </row>
    <row r="499" ht="12.75">
      <c r="G499" s="39"/>
    </row>
    <row r="500" ht="12.75">
      <c r="G500" s="39"/>
    </row>
    <row r="501" ht="12.75">
      <c r="G501" s="39"/>
    </row>
    <row r="502" ht="12.75">
      <c r="G502" s="39"/>
    </row>
    <row r="503" ht="12.75">
      <c r="G503" s="39"/>
    </row>
    <row r="504" ht="12.75">
      <c r="G504" s="39"/>
    </row>
    <row r="505" ht="12.75">
      <c r="G505" s="39"/>
    </row>
    <row r="506" ht="12.75">
      <c r="G506" s="39"/>
    </row>
    <row r="507" ht="12.75">
      <c r="G507" s="39"/>
    </row>
    <row r="508" ht="12.75">
      <c r="G508" s="39"/>
    </row>
    <row r="509" ht="12.75">
      <c r="G509" s="39"/>
    </row>
    <row r="510" ht="12.75">
      <c r="G510" s="39"/>
    </row>
    <row r="511" ht="12.75">
      <c r="G511" s="39"/>
    </row>
    <row r="512" ht="12.75">
      <c r="G512" s="39"/>
    </row>
    <row r="513" ht="12.75">
      <c r="G513" s="39"/>
    </row>
    <row r="514" ht="12.75">
      <c r="G514" s="39"/>
    </row>
    <row r="515" ht="12.75">
      <c r="G515" s="39"/>
    </row>
    <row r="516" ht="12.75">
      <c r="G516" s="39"/>
    </row>
    <row r="517" ht="12.75">
      <c r="G517" s="39"/>
    </row>
    <row r="518" ht="12.75">
      <c r="G518" s="39"/>
    </row>
    <row r="519" ht="12.75">
      <c r="G519" s="39"/>
    </row>
    <row r="520" ht="12.75">
      <c r="G520" s="39"/>
    </row>
    <row r="521" ht="12.75">
      <c r="G521" s="39"/>
    </row>
    <row r="522" ht="12.75">
      <c r="G522" s="39"/>
    </row>
    <row r="523" ht="12.75">
      <c r="G523" s="39"/>
    </row>
    <row r="524" ht="12.75">
      <c r="G524" s="39"/>
    </row>
    <row r="525" ht="12.75">
      <c r="G525" s="39"/>
    </row>
    <row r="526" ht="12.75">
      <c r="G526" s="39"/>
    </row>
    <row r="527" ht="12.75">
      <c r="G527" s="39"/>
    </row>
    <row r="528" ht="12.75">
      <c r="G528" s="39"/>
    </row>
    <row r="529" ht="12.75">
      <c r="G529" s="39"/>
    </row>
    <row r="530" ht="12.75">
      <c r="G530" s="39"/>
    </row>
    <row r="531" ht="12.75">
      <c r="G531" s="39"/>
    </row>
    <row r="532" ht="12.75">
      <c r="G532" s="39"/>
    </row>
    <row r="533" ht="12.75">
      <c r="G533" s="39"/>
    </row>
    <row r="534" ht="12.75">
      <c r="G534" s="39"/>
    </row>
    <row r="535" ht="12.75">
      <c r="G535" s="39"/>
    </row>
    <row r="536" ht="12.75">
      <c r="G536" s="39"/>
    </row>
    <row r="537" ht="12.75">
      <c r="G537" s="39"/>
    </row>
    <row r="538" ht="12.75">
      <c r="G538" s="39"/>
    </row>
    <row r="539" ht="12.75">
      <c r="G539" s="39"/>
    </row>
    <row r="540" ht="12.75">
      <c r="G540" s="39"/>
    </row>
    <row r="541" ht="12.75">
      <c r="G541" s="39"/>
    </row>
    <row r="542" ht="12.75">
      <c r="G542" s="39"/>
    </row>
    <row r="543" ht="12.75">
      <c r="G543" s="39"/>
    </row>
    <row r="544" ht="12.75">
      <c r="G544" s="39"/>
    </row>
    <row r="545" ht="12.75">
      <c r="G545" s="39"/>
    </row>
    <row r="546" ht="12.75">
      <c r="G546" s="39"/>
    </row>
    <row r="547" ht="12.75">
      <c r="G547" s="39"/>
    </row>
    <row r="548" ht="12.75">
      <c r="G548" s="39"/>
    </row>
    <row r="549" ht="12.75">
      <c r="G549" s="39"/>
    </row>
    <row r="550" ht="12.75">
      <c r="G550" s="39"/>
    </row>
    <row r="551" ht="12.75">
      <c r="G551" s="39"/>
    </row>
    <row r="552" ht="12.75">
      <c r="G552" s="39"/>
    </row>
    <row r="553" ht="12.75">
      <c r="G553" s="39"/>
    </row>
    <row r="554" ht="12.75">
      <c r="G554" s="39"/>
    </row>
    <row r="555" ht="12.75">
      <c r="G555" s="39"/>
    </row>
    <row r="556" ht="12.75">
      <c r="G556" s="39"/>
    </row>
    <row r="557" ht="12.75">
      <c r="G557" s="39"/>
    </row>
    <row r="558" ht="12.75">
      <c r="G558" s="39"/>
    </row>
    <row r="559" ht="12.75">
      <c r="G559" s="39"/>
    </row>
    <row r="560" ht="12.75">
      <c r="G560" s="39"/>
    </row>
    <row r="561" ht="12.75">
      <c r="G561" s="39"/>
    </row>
    <row r="562" ht="12.75">
      <c r="G562" s="39"/>
    </row>
    <row r="563" ht="12.75">
      <c r="G563" s="39"/>
    </row>
    <row r="564" ht="12.75">
      <c r="G564" s="39"/>
    </row>
    <row r="565" ht="12.75">
      <c r="G565" s="39"/>
    </row>
    <row r="566" ht="12.75">
      <c r="G566" s="39"/>
    </row>
    <row r="567" ht="12.75">
      <c r="G567" s="39"/>
    </row>
    <row r="568" ht="12.75">
      <c r="G568" s="39"/>
    </row>
    <row r="569" ht="12.75">
      <c r="G569" s="39"/>
    </row>
    <row r="570" ht="12.75">
      <c r="G570" s="39"/>
    </row>
    <row r="571" ht="12.75">
      <c r="G571" s="39"/>
    </row>
    <row r="572" ht="12.75">
      <c r="G572" s="39"/>
    </row>
    <row r="573" ht="12.75">
      <c r="G573" s="39"/>
    </row>
    <row r="574" ht="12.75">
      <c r="G574" s="39"/>
    </row>
    <row r="575" ht="12.75">
      <c r="G575" s="39"/>
    </row>
    <row r="576" ht="12.75">
      <c r="G576" s="39"/>
    </row>
    <row r="577" ht="12.75">
      <c r="G577" s="39"/>
    </row>
    <row r="578" ht="12.75">
      <c r="G578" s="39"/>
    </row>
    <row r="579" ht="12.75">
      <c r="G579" s="39"/>
    </row>
    <row r="580" ht="12.75">
      <c r="G580" s="39"/>
    </row>
    <row r="581" ht="12.75">
      <c r="G581" s="39"/>
    </row>
    <row r="582" ht="12.75">
      <c r="G582" s="39"/>
    </row>
    <row r="583" ht="12.75">
      <c r="G583" s="39"/>
    </row>
    <row r="584" ht="12.75">
      <c r="G584" s="39"/>
    </row>
    <row r="585" ht="12.75">
      <c r="G585" s="39"/>
    </row>
    <row r="586" ht="12.75">
      <c r="G586" s="39"/>
    </row>
    <row r="587" ht="12.75">
      <c r="G587" s="39"/>
    </row>
    <row r="588" ht="12.75">
      <c r="G588" s="39"/>
    </row>
    <row r="589" ht="12.75">
      <c r="G589" s="39"/>
    </row>
    <row r="590" ht="12.75">
      <c r="G590" s="39"/>
    </row>
    <row r="591" ht="12.75">
      <c r="G591" s="39"/>
    </row>
    <row r="592" ht="12.75">
      <c r="G592" s="39"/>
    </row>
    <row r="593" ht="12.75">
      <c r="G593" s="39"/>
    </row>
    <row r="594" ht="12.75">
      <c r="G594" s="39"/>
    </row>
    <row r="595" ht="12.75">
      <c r="G595" s="39"/>
    </row>
    <row r="596" ht="12.75">
      <c r="G596" s="39"/>
    </row>
    <row r="597" ht="12.75">
      <c r="G597" s="39"/>
    </row>
    <row r="598" ht="12.75">
      <c r="G598" s="39"/>
    </row>
    <row r="599" ht="12.75">
      <c r="G599" s="39"/>
    </row>
    <row r="600" ht="12.75">
      <c r="G600" s="39"/>
    </row>
    <row r="601" ht="12.75">
      <c r="G601" s="39"/>
    </row>
    <row r="602" ht="12.75">
      <c r="G602" s="39"/>
    </row>
    <row r="603" ht="12.75">
      <c r="G603" s="39"/>
    </row>
    <row r="604" ht="12.75">
      <c r="G604" s="39"/>
    </row>
    <row r="605" ht="12.75">
      <c r="G605" s="39"/>
    </row>
    <row r="606" ht="12.75">
      <c r="G606" s="39"/>
    </row>
    <row r="607" ht="12.75">
      <c r="G607" s="39"/>
    </row>
    <row r="608" ht="12.75">
      <c r="G608" s="39"/>
    </row>
    <row r="609" ht="12.75">
      <c r="G609" s="39"/>
    </row>
    <row r="610" ht="12.75">
      <c r="G610" s="39"/>
    </row>
    <row r="611" ht="12.75">
      <c r="G611" s="39"/>
    </row>
    <row r="612" ht="12.75">
      <c r="G612" s="39"/>
    </row>
    <row r="613" ht="12.75">
      <c r="G613" s="39"/>
    </row>
    <row r="614" ht="12.75">
      <c r="G614" s="39"/>
    </row>
    <row r="615" ht="12.75">
      <c r="G615" s="39"/>
    </row>
    <row r="616" ht="12.75">
      <c r="G616" s="39"/>
    </row>
    <row r="617" ht="12.75">
      <c r="G617" s="39"/>
    </row>
    <row r="618" ht="12.75">
      <c r="G618" s="39"/>
    </row>
    <row r="619" ht="12.75">
      <c r="G619" s="39"/>
    </row>
    <row r="620" ht="12.75">
      <c r="G620" s="39"/>
    </row>
    <row r="621" ht="12.75">
      <c r="G621" s="39"/>
    </row>
    <row r="622" ht="12.75">
      <c r="G622" s="39"/>
    </row>
    <row r="623" ht="12.75">
      <c r="G623" s="39"/>
    </row>
    <row r="624" ht="12.75">
      <c r="G624" s="39"/>
    </row>
    <row r="625" ht="12.75">
      <c r="G625" s="39"/>
    </row>
    <row r="626" ht="12.75">
      <c r="G626" s="39"/>
    </row>
    <row r="627" ht="12.75">
      <c r="G627" s="39"/>
    </row>
    <row r="628" ht="12.75">
      <c r="G628" s="39"/>
    </row>
    <row r="629" ht="12.75">
      <c r="G629" s="39"/>
    </row>
    <row r="630" ht="12.75">
      <c r="G630" s="39"/>
    </row>
    <row r="631" ht="12.75">
      <c r="G631" s="39"/>
    </row>
    <row r="632" ht="12.75">
      <c r="G632" s="39"/>
    </row>
    <row r="633" ht="12.75">
      <c r="G633" s="39"/>
    </row>
    <row r="634" ht="12.75">
      <c r="G634" s="39"/>
    </row>
    <row r="635" ht="12.75">
      <c r="G635" s="39"/>
    </row>
    <row r="636" ht="12.75">
      <c r="G636" s="39"/>
    </row>
    <row r="637" ht="12.75">
      <c r="G637" s="39"/>
    </row>
    <row r="638" ht="12.75">
      <c r="G638" s="39"/>
    </row>
    <row r="639" ht="12.75">
      <c r="G639" s="39"/>
    </row>
    <row r="640" ht="12.75">
      <c r="G640" s="39"/>
    </row>
    <row r="641" ht="12.75">
      <c r="G641" s="39"/>
    </row>
    <row r="642" ht="12.75">
      <c r="G642" s="39"/>
    </row>
    <row r="643" ht="12.75">
      <c r="G643" s="39"/>
    </row>
    <row r="644" ht="12.75">
      <c r="G644" s="39"/>
    </row>
    <row r="645" ht="12.75">
      <c r="G645" s="39"/>
    </row>
    <row r="646" ht="12.75">
      <c r="G646" s="39"/>
    </row>
    <row r="647" ht="12.75">
      <c r="G647" s="39"/>
    </row>
    <row r="648" ht="12.75">
      <c r="G648" s="39"/>
    </row>
    <row r="649" ht="12.75">
      <c r="G649" s="39"/>
    </row>
    <row r="650" ht="12.75">
      <c r="G650" s="39"/>
    </row>
    <row r="651" ht="12.75">
      <c r="G651" s="39"/>
    </row>
    <row r="652" ht="12.75">
      <c r="G652" s="39"/>
    </row>
    <row r="653" ht="12.75">
      <c r="G653" s="39"/>
    </row>
    <row r="654" ht="12.75">
      <c r="G654" s="39"/>
    </row>
    <row r="655" ht="12.75">
      <c r="G655" s="39"/>
    </row>
    <row r="656" ht="12.75">
      <c r="G656" s="39"/>
    </row>
    <row r="657" ht="12.75">
      <c r="G657" s="39"/>
    </row>
    <row r="658" ht="12.75">
      <c r="G658" s="39"/>
    </row>
    <row r="659" ht="12.75">
      <c r="G659" s="39"/>
    </row>
    <row r="660" ht="12.75">
      <c r="G660" s="39"/>
    </row>
    <row r="661" ht="12.75">
      <c r="G661" s="39"/>
    </row>
    <row r="662" ht="12.75">
      <c r="G662" s="39"/>
    </row>
    <row r="663" ht="12.75">
      <c r="G663" s="39"/>
    </row>
    <row r="664" ht="12.75">
      <c r="G664" s="39"/>
    </row>
    <row r="665" ht="12.75">
      <c r="G665" s="39"/>
    </row>
    <row r="666" ht="12.75">
      <c r="G666" s="39"/>
    </row>
    <row r="667" ht="12.75">
      <c r="G667" s="39"/>
    </row>
    <row r="668" ht="12.75">
      <c r="G668" s="39"/>
    </row>
    <row r="669" ht="12.75">
      <c r="G669" s="39"/>
    </row>
    <row r="670" ht="12.75">
      <c r="G670" s="39"/>
    </row>
    <row r="671" ht="12.75">
      <c r="G671" s="39"/>
    </row>
    <row r="672" ht="12.75">
      <c r="G672" s="39"/>
    </row>
    <row r="673" ht="12.75">
      <c r="G673" s="39"/>
    </row>
    <row r="674" ht="12.75">
      <c r="G674" s="39"/>
    </row>
    <row r="675" ht="12.75">
      <c r="G675" s="39"/>
    </row>
    <row r="676" ht="12.75">
      <c r="G676" s="39"/>
    </row>
    <row r="677" ht="12.75">
      <c r="G677" s="39"/>
    </row>
    <row r="678" ht="12.75">
      <c r="G678" s="39"/>
    </row>
    <row r="679" ht="12.75">
      <c r="G679" s="39"/>
    </row>
    <row r="680" ht="12.75">
      <c r="G680" s="39"/>
    </row>
    <row r="681" ht="12.75">
      <c r="G681" s="39"/>
    </row>
    <row r="682" ht="12.75">
      <c r="G682" s="39"/>
    </row>
    <row r="683" ht="12.75">
      <c r="G683" s="39"/>
    </row>
    <row r="684" ht="12.75">
      <c r="G684" s="39"/>
    </row>
    <row r="685" ht="12.75">
      <c r="G685" s="39"/>
    </row>
    <row r="686" ht="12.75">
      <c r="G686" s="39"/>
    </row>
    <row r="687" ht="12.75">
      <c r="G687" s="39"/>
    </row>
    <row r="688" ht="12.75">
      <c r="G688" s="39"/>
    </row>
    <row r="689" ht="12.75">
      <c r="G689" s="39"/>
    </row>
    <row r="690" ht="12.75">
      <c r="G690" s="39"/>
    </row>
    <row r="691" ht="12.75">
      <c r="G691" s="39"/>
    </row>
    <row r="692" ht="12.75">
      <c r="G692" s="39"/>
    </row>
    <row r="693" ht="12.75">
      <c r="G693" s="39"/>
    </row>
    <row r="694" ht="12.75">
      <c r="G694" s="39"/>
    </row>
    <row r="695" ht="12.75">
      <c r="G695" s="39"/>
    </row>
    <row r="696" ht="12.75">
      <c r="G696" s="39"/>
    </row>
    <row r="697" ht="12.75">
      <c r="G697" s="39"/>
    </row>
    <row r="698" ht="12.75">
      <c r="G698" s="39"/>
    </row>
    <row r="699" ht="12.75">
      <c r="G699" s="39"/>
    </row>
    <row r="700" ht="12.75">
      <c r="G700" s="39"/>
    </row>
    <row r="701" ht="12.75">
      <c r="G701" s="39"/>
    </row>
    <row r="702" ht="12.75">
      <c r="G702" s="39"/>
    </row>
    <row r="703" ht="12.75">
      <c r="G703" s="39"/>
    </row>
  </sheetData>
  <mergeCells count="3">
    <mergeCell ref="A3:E3"/>
    <mergeCell ref="A4:E4"/>
    <mergeCell ref="F9:F1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C2" sqref="C2:D2"/>
    </sheetView>
  </sheetViews>
  <sheetFormatPr defaultColWidth="9.00390625" defaultRowHeight="12.75"/>
  <cols>
    <col min="1" max="1" width="5.375" style="21" customWidth="1"/>
    <col min="2" max="2" width="11.375" style="21" customWidth="1"/>
    <col min="3" max="3" width="42.375" style="21" customWidth="1"/>
    <col min="4" max="4" width="16.375" style="21" customWidth="1"/>
    <col min="5" max="5" width="14.00390625" style="21" customWidth="1"/>
    <col min="6" max="6" width="9.625" style="21" bestFit="1" customWidth="1"/>
    <col min="7" max="16384" width="9.125" style="21" customWidth="1"/>
  </cols>
  <sheetData>
    <row r="1" ht="15.75">
      <c r="D1" s="22" t="s">
        <v>354</v>
      </c>
    </row>
    <row r="2" spans="3:10" ht="15">
      <c r="C2" s="246" t="s">
        <v>565</v>
      </c>
      <c r="D2" s="246"/>
      <c r="E2" s="66"/>
      <c r="F2" s="66"/>
      <c r="G2" s="66"/>
      <c r="H2" s="66"/>
      <c r="I2" s="66"/>
      <c r="J2" s="66"/>
    </row>
    <row r="3" spans="5:10" ht="15">
      <c r="E3" s="66"/>
      <c r="F3" s="66"/>
      <c r="G3" s="66"/>
      <c r="H3" s="66"/>
      <c r="I3" s="66"/>
      <c r="J3" s="66"/>
    </row>
    <row r="4" spans="5:10" ht="15">
      <c r="E4" s="66"/>
      <c r="F4" s="66"/>
      <c r="G4" s="66"/>
      <c r="H4" s="66"/>
      <c r="I4" s="66"/>
      <c r="J4" s="66"/>
    </row>
    <row r="5" spans="1:10" ht="15.75">
      <c r="A5" s="245" t="s">
        <v>438</v>
      </c>
      <c r="B5" s="245"/>
      <c r="C5" s="245"/>
      <c r="D5" s="245"/>
      <c r="E5" s="66"/>
      <c r="F5" s="66"/>
      <c r="G5" s="66"/>
      <c r="H5" s="66"/>
      <c r="I5" s="66"/>
      <c r="J5" s="66"/>
    </row>
    <row r="6" spans="1:10" ht="15.75">
      <c r="A6" s="22"/>
      <c r="B6" s="22"/>
      <c r="C6" s="22" t="s">
        <v>293</v>
      </c>
      <c r="D6" s="22"/>
      <c r="E6" s="66"/>
      <c r="F6" s="66"/>
      <c r="G6" s="66"/>
      <c r="H6" s="66"/>
      <c r="I6" s="66"/>
      <c r="J6" s="66"/>
    </row>
    <row r="7" spans="5:10" ht="15">
      <c r="E7" s="66"/>
      <c r="F7" s="66"/>
      <c r="G7" s="66"/>
      <c r="H7" s="66"/>
      <c r="I7" s="66"/>
      <c r="J7" s="66"/>
    </row>
    <row r="8" spans="1:10" ht="15.75">
      <c r="A8" s="23" t="s">
        <v>66</v>
      </c>
      <c r="B8" s="23" t="s">
        <v>1</v>
      </c>
      <c r="C8" s="23" t="s">
        <v>2</v>
      </c>
      <c r="D8" s="23" t="s">
        <v>443</v>
      </c>
      <c r="E8" s="66"/>
      <c r="F8" s="66"/>
      <c r="G8" s="66"/>
      <c r="H8" s="66"/>
      <c r="I8" s="66"/>
      <c r="J8" s="66"/>
    </row>
    <row r="9" spans="1:10" ht="15.75">
      <c r="A9" s="24"/>
      <c r="B9" s="24"/>
      <c r="C9" s="24"/>
      <c r="D9" s="24" t="s">
        <v>245</v>
      </c>
      <c r="E9" s="66"/>
      <c r="F9" s="66"/>
      <c r="G9" s="66"/>
      <c r="H9" s="66"/>
      <c r="I9" s="66"/>
      <c r="J9" s="66"/>
    </row>
    <row r="10" spans="1:10" ht="15.75">
      <c r="A10" s="25"/>
      <c r="B10" s="25"/>
      <c r="C10" s="25"/>
      <c r="D10" s="25"/>
      <c r="E10" s="66"/>
      <c r="F10" s="66"/>
      <c r="G10" s="66"/>
      <c r="H10" s="66"/>
      <c r="I10" s="66"/>
      <c r="J10" s="66"/>
    </row>
    <row r="11" spans="1:10" ht="15">
      <c r="A11" s="27" t="s">
        <v>67</v>
      </c>
      <c r="B11" s="26" t="s">
        <v>240</v>
      </c>
      <c r="C11" s="27" t="s">
        <v>68</v>
      </c>
      <c r="D11" s="28">
        <f>Wydatki!E10</f>
        <v>348380</v>
      </c>
      <c r="E11" s="66"/>
      <c r="F11" s="66"/>
      <c r="G11" s="66"/>
      <c r="H11" s="66"/>
      <c r="I11" s="66"/>
      <c r="J11" s="66"/>
    </row>
    <row r="12" spans="1:10" ht="15">
      <c r="A12" s="30"/>
      <c r="B12" s="29"/>
      <c r="C12" s="30" t="s">
        <v>179</v>
      </c>
      <c r="D12" s="31">
        <f>'zał. nr 6'!E10</f>
        <v>314880</v>
      </c>
      <c r="E12" s="66"/>
      <c r="F12" s="66"/>
      <c r="G12" s="66"/>
      <c r="H12" s="66"/>
      <c r="I12" s="66"/>
      <c r="J12" s="66"/>
    </row>
    <row r="13" spans="1:10" ht="15">
      <c r="A13" s="30" t="s">
        <v>6</v>
      </c>
      <c r="B13" s="29" t="s">
        <v>241</v>
      </c>
      <c r="C13" s="30" t="s">
        <v>7</v>
      </c>
      <c r="D13" s="31">
        <f>Wydatki!E42</f>
        <v>9500</v>
      </c>
      <c r="E13" s="66"/>
      <c r="F13" s="66"/>
      <c r="G13" s="66"/>
      <c r="H13" s="66"/>
      <c r="I13" s="66"/>
      <c r="J13" s="66"/>
    </row>
    <row r="14" spans="1:10" ht="15">
      <c r="A14" s="30" t="s">
        <v>8</v>
      </c>
      <c r="B14" s="29">
        <v>600</v>
      </c>
      <c r="C14" s="30" t="s">
        <v>85</v>
      </c>
      <c r="D14" s="31">
        <f>Wydatki!E52</f>
        <v>212500</v>
      </c>
      <c r="E14" s="66"/>
      <c r="F14" s="66"/>
      <c r="G14" s="66"/>
      <c r="H14" s="66"/>
      <c r="I14" s="66"/>
      <c r="J14" s="66"/>
    </row>
    <row r="15" spans="1:10" ht="15">
      <c r="A15" s="30"/>
      <c r="B15" s="29"/>
      <c r="C15" s="30" t="s">
        <v>179</v>
      </c>
      <c r="D15" s="31">
        <f>'zał. nr 6'!E23</f>
        <v>35000</v>
      </c>
      <c r="E15" s="66"/>
      <c r="F15" s="66"/>
      <c r="G15" s="66"/>
      <c r="H15" s="66"/>
      <c r="I15" s="66"/>
      <c r="J15" s="66"/>
    </row>
    <row r="16" spans="1:10" ht="15">
      <c r="A16" s="30" t="s">
        <v>15</v>
      </c>
      <c r="B16" s="29">
        <v>700</v>
      </c>
      <c r="C16" s="30" t="s">
        <v>9</v>
      </c>
      <c r="D16" s="31">
        <f>Wydatki!E74</f>
        <v>204000</v>
      </c>
      <c r="E16" s="66"/>
      <c r="F16" s="66"/>
      <c r="G16" s="66"/>
      <c r="H16" s="66"/>
      <c r="I16" s="66"/>
      <c r="J16" s="66"/>
    </row>
    <row r="17" spans="1:10" ht="15">
      <c r="A17" s="30"/>
      <c r="B17" s="29"/>
      <c r="C17" s="30" t="s">
        <v>180</v>
      </c>
      <c r="D17" s="31">
        <f>'zał. nr 6'!E35</f>
        <v>20000</v>
      </c>
      <c r="E17" s="66"/>
      <c r="F17" s="66"/>
      <c r="G17" s="66"/>
      <c r="H17" s="66"/>
      <c r="I17" s="66"/>
      <c r="J17" s="66"/>
    </row>
    <row r="18" spans="1:10" ht="15">
      <c r="A18" s="30" t="s">
        <v>17</v>
      </c>
      <c r="B18" s="29">
        <v>710</v>
      </c>
      <c r="C18" s="30" t="s">
        <v>16</v>
      </c>
      <c r="D18" s="31">
        <f>Wydatki!E93</f>
        <v>124540</v>
      </c>
      <c r="E18" s="66"/>
      <c r="F18" s="66"/>
      <c r="G18" s="66"/>
      <c r="H18" s="66"/>
      <c r="I18" s="66"/>
      <c r="J18" s="66"/>
    </row>
    <row r="19" spans="1:10" ht="15">
      <c r="A19" s="30" t="s">
        <v>21</v>
      </c>
      <c r="B19" s="29">
        <v>750</v>
      </c>
      <c r="C19" s="30" t="s">
        <v>18</v>
      </c>
      <c r="D19" s="31">
        <f>Wydatki!E104</f>
        <v>2269538</v>
      </c>
      <c r="E19" s="66"/>
      <c r="F19" s="66"/>
      <c r="G19" s="66"/>
      <c r="H19" s="66"/>
      <c r="I19" s="66"/>
      <c r="J19" s="66"/>
    </row>
    <row r="20" spans="1:10" ht="15">
      <c r="A20" s="30"/>
      <c r="B20" s="29"/>
      <c r="C20" s="30" t="s">
        <v>180</v>
      </c>
      <c r="D20" s="31">
        <f>'zał. nr 6'!E42</f>
        <v>88000</v>
      </c>
      <c r="E20" s="66"/>
      <c r="F20" s="66"/>
      <c r="G20" s="66"/>
      <c r="H20" s="66"/>
      <c r="I20" s="66"/>
      <c r="J20" s="66"/>
    </row>
    <row r="21" spans="1:10" ht="15">
      <c r="A21" s="30" t="s">
        <v>26</v>
      </c>
      <c r="B21" s="29">
        <v>751</v>
      </c>
      <c r="C21" s="30" t="s">
        <v>22</v>
      </c>
      <c r="D21" s="30"/>
      <c r="E21" s="66"/>
      <c r="F21" s="66"/>
      <c r="G21" s="66"/>
      <c r="H21" s="66"/>
      <c r="I21" s="66"/>
      <c r="J21" s="66"/>
    </row>
    <row r="22" spans="1:10" ht="15">
      <c r="A22" s="30"/>
      <c r="B22" s="29"/>
      <c r="C22" s="30" t="s">
        <v>23</v>
      </c>
      <c r="D22" s="30"/>
      <c r="E22" s="66"/>
      <c r="F22" s="66"/>
      <c r="G22" s="66"/>
      <c r="H22" s="66"/>
      <c r="I22" s="66"/>
      <c r="J22" s="66"/>
    </row>
    <row r="23" spans="1:10" ht="15">
      <c r="A23" s="30"/>
      <c r="B23" s="29"/>
      <c r="C23" s="30" t="s">
        <v>24</v>
      </c>
      <c r="D23" s="31">
        <f>Wydatki!E144</f>
        <v>6082</v>
      </c>
      <c r="E23" s="66"/>
      <c r="F23" s="66"/>
      <c r="G23" s="66"/>
      <c r="H23" s="66"/>
      <c r="I23" s="66"/>
      <c r="J23" s="66"/>
    </row>
    <row r="24" spans="1:10" ht="15">
      <c r="A24" s="30" t="s">
        <v>29</v>
      </c>
      <c r="B24" s="29">
        <v>754</v>
      </c>
      <c r="C24" s="30" t="s">
        <v>27</v>
      </c>
      <c r="D24" s="30"/>
      <c r="E24" s="66"/>
      <c r="F24" s="66"/>
      <c r="G24" s="66"/>
      <c r="H24" s="66"/>
      <c r="I24" s="66"/>
      <c r="J24" s="66"/>
    </row>
    <row r="25" spans="1:10" ht="15">
      <c r="A25" s="30"/>
      <c r="B25" s="29"/>
      <c r="C25" s="30" t="s">
        <v>28</v>
      </c>
      <c r="D25" s="31">
        <f>Wydatki!E163</f>
        <v>351883</v>
      </c>
      <c r="E25" s="66"/>
      <c r="F25" s="66"/>
      <c r="G25" s="66"/>
      <c r="H25" s="66"/>
      <c r="I25" s="66"/>
      <c r="J25" s="66"/>
    </row>
    <row r="26" spans="1:10" ht="15">
      <c r="A26" s="30"/>
      <c r="B26" s="29"/>
      <c r="C26" s="30" t="s">
        <v>180</v>
      </c>
      <c r="D26" s="31">
        <f>'zał. nr 6'!E48</f>
        <v>116500</v>
      </c>
      <c r="E26" s="66"/>
      <c r="F26" s="66"/>
      <c r="G26" s="66"/>
      <c r="H26" s="66"/>
      <c r="I26" s="66"/>
      <c r="J26" s="66"/>
    </row>
    <row r="27" spans="1:10" ht="15">
      <c r="A27" s="30" t="s">
        <v>45</v>
      </c>
      <c r="B27" s="43">
        <v>756</v>
      </c>
      <c r="C27" s="30" t="s">
        <v>30</v>
      </c>
      <c r="D27" s="31"/>
      <c r="E27" s="66"/>
      <c r="F27" s="66"/>
      <c r="G27" s="66"/>
      <c r="H27" s="66"/>
      <c r="I27" s="66"/>
      <c r="J27" s="66"/>
    </row>
    <row r="28" spans="1:10" ht="15">
      <c r="A28" s="30"/>
      <c r="C28" s="30" t="s">
        <v>326</v>
      </c>
      <c r="D28" s="31"/>
      <c r="E28" s="66"/>
      <c r="F28" s="66"/>
      <c r="G28" s="66"/>
      <c r="H28" s="66"/>
      <c r="I28" s="66"/>
      <c r="J28" s="66"/>
    </row>
    <row r="29" spans="1:10" ht="15">
      <c r="A29" s="30"/>
      <c r="C29" s="30" t="s">
        <v>327</v>
      </c>
      <c r="D29" s="30"/>
      <c r="E29" s="66"/>
      <c r="F29" s="66"/>
      <c r="G29" s="66"/>
      <c r="H29" s="66"/>
      <c r="I29" s="66"/>
      <c r="J29" s="66"/>
    </row>
    <row r="30" spans="1:10" ht="15">
      <c r="A30" s="30"/>
      <c r="C30" s="30" t="s">
        <v>364</v>
      </c>
      <c r="D30" s="31">
        <f>Wydatki!E200</f>
        <v>22500</v>
      </c>
      <c r="E30" s="66"/>
      <c r="F30" s="66"/>
      <c r="G30" s="66"/>
      <c r="H30" s="66"/>
      <c r="I30" s="66"/>
      <c r="J30" s="66"/>
    </row>
    <row r="31" spans="1:10" ht="15">
      <c r="A31" s="30" t="s">
        <v>47</v>
      </c>
      <c r="B31" s="29">
        <v>757</v>
      </c>
      <c r="C31" s="30" t="s">
        <v>128</v>
      </c>
      <c r="D31" s="31">
        <f>Wydatki!E215</f>
        <v>30000</v>
      </c>
      <c r="E31" s="66"/>
      <c r="F31" s="66"/>
      <c r="G31" s="66"/>
      <c r="H31" s="66"/>
      <c r="I31" s="66"/>
      <c r="J31" s="66"/>
    </row>
    <row r="32" spans="1:10" ht="15">
      <c r="A32" s="30" t="s">
        <v>50</v>
      </c>
      <c r="B32" s="29">
        <v>758</v>
      </c>
      <c r="C32" s="30" t="s">
        <v>46</v>
      </c>
      <c r="D32" s="31">
        <f>Wydatki!E225</f>
        <v>149143</v>
      </c>
      <c r="E32" s="66"/>
      <c r="F32" s="66"/>
      <c r="G32" s="66"/>
      <c r="H32" s="66"/>
      <c r="I32" s="66"/>
      <c r="J32" s="66"/>
    </row>
    <row r="33" spans="1:10" ht="15">
      <c r="A33" s="30" t="s">
        <v>52</v>
      </c>
      <c r="B33" s="29">
        <v>801</v>
      </c>
      <c r="C33" s="30" t="s">
        <v>48</v>
      </c>
      <c r="D33" s="31">
        <f>Wydatki!E230</f>
        <v>8924016</v>
      </c>
      <c r="E33" s="66"/>
      <c r="F33" s="66"/>
      <c r="G33" s="66"/>
      <c r="H33" s="66"/>
      <c r="I33" s="66"/>
      <c r="J33" s="66"/>
    </row>
    <row r="34" spans="1:10" ht="15">
      <c r="A34" s="30"/>
      <c r="B34" s="29"/>
      <c r="C34" s="30" t="s">
        <v>180</v>
      </c>
      <c r="D34" s="31">
        <f>'zał. nr 6'!E61</f>
        <v>1328196</v>
      </c>
      <c r="E34" s="67"/>
      <c r="F34" s="67"/>
      <c r="G34" s="66"/>
      <c r="H34" s="66"/>
      <c r="I34" s="66"/>
      <c r="J34" s="66"/>
    </row>
    <row r="35" spans="1:10" ht="15">
      <c r="A35" s="30" t="s">
        <v>58</v>
      </c>
      <c r="B35" s="29">
        <v>851</v>
      </c>
      <c r="C35" s="30" t="s">
        <v>51</v>
      </c>
      <c r="D35" s="31">
        <f>Wydatki!E310</f>
        <v>175000</v>
      </c>
      <c r="E35" s="66"/>
      <c r="F35" s="66"/>
      <c r="G35" s="66"/>
      <c r="H35" s="66"/>
      <c r="I35" s="66"/>
      <c r="J35" s="66"/>
    </row>
    <row r="36" spans="1:10" ht="15">
      <c r="A36" s="30" t="s">
        <v>61</v>
      </c>
      <c r="B36" s="29">
        <v>852</v>
      </c>
      <c r="C36" s="30" t="s">
        <v>244</v>
      </c>
      <c r="D36" s="31">
        <f>Wydatki!E322</f>
        <v>1049300</v>
      </c>
      <c r="E36" s="67"/>
      <c r="F36" s="66"/>
      <c r="G36" s="66"/>
      <c r="H36" s="66"/>
      <c r="I36" s="66"/>
      <c r="J36" s="66"/>
    </row>
    <row r="37" spans="1:10" ht="15">
      <c r="A37" s="30" t="s">
        <v>158</v>
      </c>
      <c r="B37" s="29">
        <v>854</v>
      </c>
      <c r="C37" s="30" t="s">
        <v>59</v>
      </c>
      <c r="D37" s="31">
        <f>Wydatki!E371</f>
        <v>402200</v>
      </c>
      <c r="E37" s="66"/>
      <c r="F37" s="66"/>
      <c r="G37" s="66"/>
      <c r="H37" s="66"/>
      <c r="I37" s="66"/>
      <c r="J37" s="66"/>
    </row>
    <row r="38" spans="1:10" ht="15">
      <c r="A38" s="30" t="s">
        <v>173</v>
      </c>
      <c r="B38" s="29">
        <v>900</v>
      </c>
      <c r="C38" s="30" t="s">
        <v>71</v>
      </c>
      <c r="D38" s="31">
        <f>Wydatki!E384</f>
        <v>1411063</v>
      </c>
      <c r="E38" s="66"/>
      <c r="F38" s="66"/>
      <c r="G38" s="66"/>
      <c r="H38" s="66"/>
      <c r="I38" s="66"/>
      <c r="J38" s="66"/>
    </row>
    <row r="39" spans="1:10" ht="15">
      <c r="A39" s="30"/>
      <c r="B39" s="29"/>
      <c r="C39" s="30" t="s">
        <v>180</v>
      </c>
      <c r="D39" s="31">
        <f>'zał. nr 6'!E91</f>
        <v>635558</v>
      </c>
      <c r="E39" s="66"/>
      <c r="F39" s="66"/>
      <c r="G39" s="66"/>
      <c r="H39" s="66"/>
      <c r="I39" s="66"/>
      <c r="J39" s="66"/>
    </row>
    <row r="40" spans="1:10" ht="15">
      <c r="A40" s="30" t="s">
        <v>176</v>
      </c>
      <c r="B40" s="29">
        <v>921</v>
      </c>
      <c r="C40" s="30" t="s">
        <v>181</v>
      </c>
      <c r="D40" s="31">
        <f>Wydatki!E443</f>
        <v>840080</v>
      </c>
      <c r="E40" s="66"/>
      <c r="F40" s="66"/>
      <c r="G40" s="66"/>
      <c r="H40" s="66"/>
      <c r="I40" s="66"/>
      <c r="J40" s="66"/>
    </row>
    <row r="41" spans="1:10" ht="15">
      <c r="A41" s="30" t="s">
        <v>328</v>
      </c>
      <c r="B41" s="29">
        <v>926</v>
      </c>
      <c r="C41" s="30" t="s">
        <v>177</v>
      </c>
      <c r="D41" s="31">
        <f>Wydatki!E462</f>
        <v>56500</v>
      </c>
      <c r="E41" s="66"/>
      <c r="F41" s="66"/>
      <c r="G41" s="66"/>
      <c r="H41" s="66"/>
      <c r="I41" s="66"/>
      <c r="J41" s="66"/>
    </row>
    <row r="42" spans="1:10" ht="15">
      <c r="A42" s="30"/>
      <c r="C42" s="30"/>
      <c r="D42" s="30"/>
      <c r="E42" s="66"/>
      <c r="F42" s="66"/>
      <c r="G42" s="66"/>
      <c r="H42" s="66"/>
      <c r="I42" s="66"/>
      <c r="J42" s="66"/>
    </row>
    <row r="43" spans="1:10" ht="15">
      <c r="A43" s="30"/>
      <c r="B43" s="29"/>
      <c r="C43" s="30"/>
      <c r="D43" s="30"/>
      <c r="E43" s="66"/>
      <c r="F43" s="66"/>
      <c r="G43" s="66"/>
      <c r="H43" s="66"/>
      <c r="I43" s="66"/>
      <c r="J43" s="66"/>
    </row>
    <row r="44" spans="1:10" ht="15.75">
      <c r="A44" s="27"/>
      <c r="B44" s="26"/>
      <c r="C44" s="36" t="s">
        <v>72</v>
      </c>
      <c r="D44" s="28">
        <f>SUM(D41,D40,D38,D37,D36,D35,D33,D32,D31,D25,D23,D19,D18,D16,D14,D13,D11,D30)</f>
        <v>16586225</v>
      </c>
      <c r="E44" s="68"/>
      <c r="F44" s="66"/>
      <c r="G44" s="66"/>
      <c r="H44" s="66"/>
      <c r="I44" s="66"/>
      <c r="J44" s="66"/>
    </row>
    <row r="45" spans="1:10" ht="15">
      <c r="A45" s="30"/>
      <c r="B45" s="29"/>
      <c r="C45" s="30" t="s">
        <v>180</v>
      </c>
      <c r="D45" s="31">
        <f>SUM(D39,D34,D26,D20,D17,D15,D12)</f>
        <v>2538134</v>
      </c>
      <c r="E45" s="66"/>
      <c r="F45" s="66"/>
      <c r="G45" s="66"/>
      <c r="H45" s="66"/>
      <c r="I45" s="66"/>
      <c r="J45" s="66"/>
    </row>
    <row r="46" spans="1:10" ht="15">
      <c r="A46" s="34"/>
      <c r="B46" s="33"/>
      <c r="C46" s="34" t="s">
        <v>182</v>
      </c>
      <c r="D46" s="37">
        <f>D44-D45</f>
        <v>14048091</v>
      </c>
      <c r="E46" s="66"/>
      <c r="F46" s="66"/>
      <c r="G46" s="66"/>
      <c r="H46" s="66"/>
      <c r="I46" s="66"/>
      <c r="J46" s="66"/>
    </row>
    <row r="47" spans="5:10" ht="15">
      <c r="E47" s="67"/>
      <c r="F47" s="66"/>
      <c r="G47" s="66"/>
      <c r="H47" s="66"/>
      <c r="I47" s="66"/>
      <c r="J47" s="66"/>
    </row>
    <row r="48" spans="5:10" ht="15">
      <c r="E48" s="66"/>
      <c r="F48" s="66"/>
      <c r="G48" s="66"/>
      <c r="H48" s="66"/>
      <c r="I48" s="66"/>
      <c r="J48" s="66"/>
    </row>
    <row r="49" spans="5:10" ht="15">
      <c r="E49" s="66"/>
      <c r="F49" s="66"/>
      <c r="G49" s="66"/>
      <c r="H49" s="66"/>
      <c r="I49" s="66"/>
      <c r="J49" s="66"/>
    </row>
    <row r="50" spans="5:10" ht="15">
      <c r="E50" s="66"/>
      <c r="F50" s="66"/>
      <c r="G50" s="66"/>
      <c r="H50" s="66"/>
      <c r="I50" s="66"/>
      <c r="J50" s="66"/>
    </row>
    <row r="51" spans="5:10" ht="15">
      <c r="E51" s="66"/>
      <c r="F51" s="66"/>
      <c r="G51" s="66"/>
      <c r="H51" s="66"/>
      <c r="I51" s="66"/>
      <c r="J51" s="66"/>
    </row>
    <row r="52" spans="5:10" ht="15">
      <c r="E52" s="66"/>
      <c r="F52" s="66"/>
      <c r="G52" s="66"/>
      <c r="H52" s="66"/>
      <c r="I52" s="66"/>
      <c r="J52" s="66"/>
    </row>
  </sheetData>
  <mergeCells count="2">
    <mergeCell ref="A5:D5"/>
    <mergeCell ref="C2:D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20"/>
  <sheetViews>
    <sheetView workbookViewId="0" topLeftCell="A1">
      <selection activeCell="I8" sqref="I8"/>
    </sheetView>
  </sheetViews>
  <sheetFormatPr defaultColWidth="9.00390625" defaultRowHeight="12.75"/>
  <cols>
    <col min="1" max="1" width="3.375" style="0" customWidth="1"/>
    <col min="2" max="2" width="7.125" style="0" customWidth="1"/>
    <col min="3" max="3" width="8.25390625" style="0" customWidth="1"/>
    <col min="4" max="4" width="44.875" style="0" customWidth="1"/>
    <col min="5" max="5" width="13.00390625" style="0" customWidth="1"/>
    <col min="6" max="6" width="0.12890625" style="0" hidden="1" customWidth="1"/>
    <col min="7" max="7" width="9.125" style="0" hidden="1" customWidth="1"/>
  </cols>
  <sheetData>
    <row r="1" spans="1:15" ht="12.75">
      <c r="A1" s="95"/>
      <c r="B1" s="95"/>
      <c r="C1" s="95"/>
      <c r="D1" s="95"/>
      <c r="E1" s="136" t="s">
        <v>351</v>
      </c>
      <c r="F1" s="95"/>
      <c r="G1" s="95"/>
      <c r="H1" s="11"/>
      <c r="I1" s="11"/>
      <c r="J1" s="11"/>
      <c r="K1" s="11"/>
      <c r="L1" s="11"/>
      <c r="M1" s="11"/>
      <c r="N1" s="11"/>
      <c r="O1" s="11"/>
    </row>
    <row r="2" spans="1:15" ht="12.75">
      <c r="A2" s="95"/>
      <c r="B2" s="95"/>
      <c r="C2" s="95"/>
      <c r="D2" s="261" t="s">
        <v>570</v>
      </c>
      <c r="E2" s="261"/>
      <c r="F2" s="95"/>
      <c r="G2" s="95"/>
      <c r="H2" s="11"/>
      <c r="I2" s="11"/>
      <c r="J2" s="11"/>
      <c r="K2" s="11"/>
      <c r="L2" s="11"/>
      <c r="M2" s="11"/>
      <c r="N2" s="11"/>
      <c r="O2" s="11"/>
    </row>
    <row r="3" spans="1:15" ht="12.75">
      <c r="A3" s="95"/>
      <c r="B3" s="95"/>
      <c r="C3" s="95"/>
      <c r="D3" s="95"/>
      <c r="E3" s="95"/>
      <c r="F3" s="95"/>
      <c r="G3" s="95"/>
      <c r="H3" s="11"/>
      <c r="I3" s="11"/>
      <c r="J3" s="11"/>
      <c r="K3" s="11"/>
      <c r="L3" s="11"/>
      <c r="M3" s="11"/>
      <c r="N3" s="11"/>
      <c r="O3" s="11"/>
    </row>
    <row r="4" spans="1:15" ht="12.75">
      <c r="A4" s="95"/>
      <c r="B4" s="95"/>
      <c r="C4" s="95"/>
      <c r="D4" s="95"/>
      <c r="E4" s="95"/>
      <c r="F4" s="95"/>
      <c r="G4" s="95"/>
      <c r="H4" s="11"/>
      <c r="I4" s="11"/>
      <c r="J4" s="11"/>
      <c r="K4" s="11"/>
      <c r="L4" s="11"/>
      <c r="M4" s="11"/>
      <c r="N4" s="11"/>
      <c r="O4" s="11"/>
    </row>
    <row r="5" spans="1:15" ht="12.75">
      <c r="A5" s="259" t="s">
        <v>527</v>
      </c>
      <c r="B5" s="259"/>
      <c r="C5" s="259"/>
      <c r="D5" s="259"/>
      <c r="E5" s="259"/>
      <c r="F5" s="259"/>
      <c r="G5" s="259"/>
      <c r="H5" s="11"/>
      <c r="I5" s="11"/>
      <c r="J5" s="11"/>
      <c r="K5" s="11"/>
      <c r="L5" s="11"/>
      <c r="M5" s="11"/>
      <c r="N5" s="11"/>
      <c r="O5" s="11"/>
    </row>
    <row r="6" spans="1:15" ht="12.75">
      <c r="A6" s="116"/>
      <c r="B6" s="116"/>
      <c r="C6" s="116"/>
      <c r="D6" s="260"/>
      <c r="E6" s="260"/>
      <c r="F6" s="260"/>
      <c r="G6" s="116"/>
      <c r="H6" s="11"/>
      <c r="I6" s="11"/>
      <c r="J6" s="11"/>
      <c r="K6" s="11"/>
      <c r="L6" s="11"/>
      <c r="M6" s="11"/>
      <c r="N6" s="11"/>
      <c r="O6" s="11"/>
    </row>
    <row r="7" spans="1:15" ht="12.75">
      <c r="A7" s="95"/>
      <c r="B7" s="95"/>
      <c r="C7" s="95"/>
      <c r="D7" s="95"/>
      <c r="E7" s="95"/>
      <c r="F7" s="95"/>
      <c r="G7" s="95"/>
      <c r="H7" s="11"/>
      <c r="I7" s="11"/>
      <c r="J7" s="11"/>
      <c r="K7" s="11"/>
      <c r="L7" s="11"/>
      <c r="M7" s="11"/>
      <c r="N7" s="11"/>
      <c r="O7" s="11"/>
    </row>
    <row r="8" spans="1:15" ht="12.75">
      <c r="A8" s="145" t="s">
        <v>0</v>
      </c>
      <c r="B8" s="146" t="s">
        <v>1</v>
      </c>
      <c r="C8" s="145" t="s">
        <v>73</v>
      </c>
      <c r="D8" s="146" t="s">
        <v>74</v>
      </c>
      <c r="E8" s="147" t="s">
        <v>191</v>
      </c>
      <c r="F8" s="148"/>
      <c r="G8" s="149"/>
      <c r="H8" s="11"/>
      <c r="I8" s="11"/>
      <c r="J8" s="11"/>
      <c r="K8" s="11"/>
      <c r="L8" s="11"/>
      <c r="M8" s="11"/>
      <c r="N8" s="11"/>
      <c r="O8" s="11"/>
    </row>
    <row r="9" spans="1:15" ht="12.75">
      <c r="A9" s="145">
        <v>1</v>
      </c>
      <c r="B9" s="146">
        <v>2</v>
      </c>
      <c r="C9" s="145">
        <v>3</v>
      </c>
      <c r="D9" s="146">
        <v>4</v>
      </c>
      <c r="E9" s="147">
        <v>5</v>
      </c>
      <c r="F9" s="150"/>
      <c r="G9" s="151"/>
      <c r="H9" s="11"/>
      <c r="I9" s="11"/>
      <c r="J9" s="11"/>
      <c r="K9" s="11"/>
      <c r="L9" s="11"/>
      <c r="M9" s="11"/>
      <c r="N9" s="11"/>
      <c r="O9" s="11"/>
    </row>
    <row r="10" spans="1:15" ht="12.75">
      <c r="A10" s="152" t="s">
        <v>3</v>
      </c>
      <c r="B10" s="153" t="s">
        <v>240</v>
      </c>
      <c r="C10" s="149"/>
      <c r="D10" s="128" t="s">
        <v>214</v>
      </c>
      <c r="E10" s="154">
        <f>SUM(E12)</f>
        <v>314880</v>
      </c>
      <c r="F10" s="135"/>
      <c r="G10" s="155"/>
      <c r="H10" s="11"/>
      <c r="I10" s="11"/>
      <c r="J10" s="11"/>
      <c r="K10" s="11"/>
      <c r="L10" s="11"/>
      <c r="M10" s="11"/>
      <c r="N10" s="11"/>
      <c r="O10" s="11"/>
    </row>
    <row r="11" spans="1:15" ht="12.75">
      <c r="A11" s="96"/>
      <c r="B11" s="120"/>
      <c r="C11" s="119"/>
      <c r="D11" s="93"/>
      <c r="E11" s="92"/>
      <c r="F11" s="135"/>
      <c r="G11" s="155"/>
      <c r="H11" s="11"/>
      <c r="I11" s="38"/>
      <c r="J11" s="11"/>
      <c r="K11" s="11"/>
      <c r="L11" s="11"/>
      <c r="M11" s="11"/>
      <c r="N11" s="11"/>
      <c r="O11" s="11"/>
    </row>
    <row r="12" spans="1:15" ht="12.75">
      <c r="A12" s="96"/>
      <c r="B12" s="120"/>
      <c r="C12" s="119" t="s">
        <v>247</v>
      </c>
      <c r="D12" s="93" t="s">
        <v>246</v>
      </c>
      <c r="E12" s="92">
        <f>SUM(E14:E21)</f>
        <v>314880</v>
      </c>
      <c r="F12" s="135"/>
      <c r="G12" s="155"/>
      <c r="H12" s="11"/>
      <c r="I12" s="38"/>
      <c r="J12" s="11"/>
      <c r="K12" s="11"/>
      <c r="L12" s="11"/>
      <c r="M12" s="11"/>
      <c r="N12" s="11"/>
      <c r="O12" s="11"/>
    </row>
    <row r="13" spans="1:15" ht="12.75">
      <c r="A13" s="96"/>
      <c r="B13" s="120"/>
      <c r="C13" s="119"/>
      <c r="D13" s="93"/>
      <c r="E13" s="92"/>
      <c r="F13" s="135"/>
      <c r="G13" s="155"/>
      <c r="H13" s="11"/>
      <c r="I13" s="11"/>
      <c r="J13" s="11"/>
      <c r="K13" s="11"/>
      <c r="L13" s="11"/>
      <c r="M13" s="11"/>
      <c r="N13" s="11"/>
      <c r="O13" s="11"/>
    </row>
    <row r="14" spans="1:15" ht="25.5">
      <c r="A14" s="96"/>
      <c r="B14" s="120"/>
      <c r="C14" s="119"/>
      <c r="D14" s="156" t="s">
        <v>376</v>
      </c>
      <c r="E14" s="92">
        <v>250000</v>
      </c>
      <c r="F14" s="135"/>
      <c r="G14" s="155"/>
      <c r="H14" s="11"/>
      <c r="I14" s="11"/>
      <c r="J14" s="11"/>
      <c r="K14" s="11"/>
      <c r="L14" s="11"/>
      <c r="M14" s="11"/>
      <c r="N14" s="11"/>
      <c r="O14" s="11"/>
    </row>
    <row r="15" spans="1:15" ht="12.75">
      <c r="A15" s="96"/>
      <c r="B15" s="120"/>
      <c r="C15" s="119"/>
      <c r="D15" s="156" t="s">
        <v>373</v>
      </c>
      <c r="E15" s="92"/>
      <c r="F15" s="135"/>
      <c r="G15" s="155"/>
      <c r="H15" s="11"/>
      <c r="I15" s="11"/>
      <c r="J15" s="11"/>
      <c r="K15" s="11"/>
      <c r="L15" s="11"/>
      <c r="M15" s="11"/>
      <c r="N15" s="11"/>
      <c r="O15" s="11"/>
    </row>
    <row r="16" spans="1:15" ht="12.75">
      <c r="A16" s="96"/>
      <c r="B16" s="95"/>
      <c r="C16" s="96"/>
      <c r="D16" s="95" t="s">
        <v>374</v>
      </c>
      <c r="E16" s="92">
        <v>45000</v>
      </c>
      <c r="F16" s="135"/>
      <c r="G16" s="155"/>
      <c r="H16" s="11"/>
      <c r="I16" s="11"/>
      <c r="J16" s="11"/>
      <c r="K16" s="11"/>
      <c r="L16" s="11"/>
      <c r="M16" s="11"/>
      <c r="N16" s="11"/>
      <c r="O16" s="11"/>
    </row>
    <row r="17" spans="1:15" ht="12.75">
      <c r="A17" s="96"/>
      <c r="B17" s="95"/>
      <c r="C17" s="96"/>
      <c r="D17" s="95" t="s">
        <v>429</v>
      </c>
      <c r="E17" s="92"/>
      <c r="F17" s="135"/>
      <c r="G17" s="155"/>
      <c r="H17" s="11"/>
      <c r="I17" s="11"/>
      <c r="J17" s="11"/>
      <c r="K17" s="11"/>
      <c r="L17" s="11"/>
      <c r="M17" s="11"/>
      <c r="N17" s="11"/>
      <c r="O17" s="11"/>
    </row>
    <row r="18" spans="1:15" ht="12.75">
      <c r="A18" s="96"/>
      <c r="B18" s="95"/>
      <c r="C18" s="96"/>
      <c r="D18" s="95" t="s">
        <v>422</v>
      </c>
      <c r="E18" s="92"/>
      <c r="F18" s="135"/>
      <c r="G18" s="155"/>
      <c r="H18" s="11"/>
      <c r="I18" s="11"/>
      <c r="J18" s="11"/>
      <c r="K18" s="11"/>
      <c r="L18" s="11"/>
      <c r="M18" s="11"/>
      <c r="N18" s="11"/>
      <c r="O18" s="11"/>
    </row>
    <row r="19" spans="1:15" ht="12.75">
      <c r="A19" s="96"/>
      <c r="B19" s="95"/>
      <c r="C19" s="96"/>
      <c r="D19" s="95" t="s">
        <v>423</v>
      </c>
      <c r="E19" s="92">
        <v>4880</v>
      </c>
      <c r="F19" s="135"/>
      <c r="G19" s="155"/>
      <c r="H19" s="11"/>
      <c r="I19" s="11"/>
      <c r="J19" s="11"/>
      <c r="K19" s="11"/>
      <c r="L19" s="11"/>
      <c r="M19" s="11"/>
      <c r="N19" s="11"/>
      <c r="O19" s="11"/>
    </row>
    <row r="20" spans="1:15" ht="12.75">
      <c r="A20" s="96"/>
      <c r="B20" s="95"/>
      <c r="C20" s="96"/>
      <c r="D20" s="95" t="s">
        <v>518</v>
      </c>
      <c r="E20" s="92"/>
      <c r="F20" s="135"/>
      <c r="G20" s="155"/>
      <c r="H20" s="11"/>
      <c r="I20" s="11"/>
      <c r="J20" s="11"/>
      <c r="K20" s="11"/>
      <c r="L20" s="11"/>
      <c r="M20" s="11"/>
      <c r="N20" s="11"/>
      <c r="O20" s="11"/>
    </row>
    <row r="21" spans="1:15" ht="12.75">
      <c r="A21" s="96"/>
      <c r="B21" s="95"/>
      <c r="C21" s="96"/>
      <c r="D21" s="95" t="s">
        <v>519</v>
      </c>
      <c r="E21" s="92">
        <v>15000</v>
      </c>
      <c r="F21" s="135"/>
      <c r="G21" s="155"/>
      <c r="H21" s="11"/>
      <c r="I21" s="11"/>
      <c r="J21" s="11"/>
      <c r="K21" s="11"/>
      <c r="L21" s="11"/>
      <c r="M21" s="11"/>
      <c r="N21" s="11"/>
      <c r="O21" s="11"/>
    </row>
    <row r="22" spans="1:15" ht="12.75">
      <c r="A22" s="96"/>
      <c r="B22" s="95"/>
      <c r="C22" s="96"/>
      <c r="D22" s="95"/>
      <c r="E22" s="92"/>
      <c r="F22" s="135"/>
      <c r="G22" s="155"/>
      <c r="H22" s="11"/>
      <c r="I22" s="11"/>
      <c r="J22" s="11"/>
      <c r="K22" s="11"/>
      <c r="L22" s="11"/>
      <c r="M22" s="11"/>
      <c r="N22" s="11"/>
      <c r="O22" s="11"/>
    </row>
    <row r="23" spans="1:15" ht="12.75">
      <c r="A23" s="126" t="s">
        <v>6</v>
      </c>
      <c r="B23" s="153">
        <v>600</v>
      </c>
      <c r="C23" s="151"/>
      <c r="D23" s="157" t="s">
        <v>85</v>
      </c>
      <c r="E23" s="129">
        <f>SUM(E25)</f>
        <v>35000</v>
      </c>
      <c r="F23" s="135"/>
      <c r="G23" s="155"/>
      <c r="H23" s="11"/>
      <c r="I23" s="11"/>
      <c r="J23" s="11"/>
      <c r="K23" s="11"/>
      <c r="L23" s="11"/>
      <c r="M23" s="11"/>
      <c r="N23" s="11"/>
      <c r="O23" s="11"/>
    </row>
    <row r="24" spans="1:15" ht="12.75">
      <c r="A24" s="96"/>
      <c r="B24" s="120"/>
      <c r="C24" s="119"/>
      <c r="D24" s="156"/>
      <c r="E24" s="92"/>
      <c r="F24" s="135"/>
      <c r="G24" s="155"/>
      <c r="H24" s="11"/>
      <c r="I24" s="11"/>
      <c r="J24" s="11"/>
      <c r="K24" s="11"/>
      <c r="L24" s="11"/>
      <c r="M24" s="11"/>
      <c r="N24" s="11"/>
      <c r="O24" s="11"/>
    </row>
    <row r="25" spans="1:15" ht="12.75">
      <c r="A25" s="96"/>
      <c r="B25" s="120"/>
      <c r="C25" s="119">
        <v>60016</v>
      </c>
      <c r="D25" s="156" t="s">
        <v>86</v>
      </c>
      <c r="E25" s="92">
        <f>SUM(E28:E32)</f>
        <v>35000</v>
      </c>
      <c r="F25" s="93"/>
      <c r="G25" s="155"/>
      <c r="H25" s="11"/>
      <c r="I25" s="11"/>
      <c r="J25" s="11"/>
      <c r="K25" s="11"/>
      <c r="L25" s="11"/>
      <c r="M25" s="11"/>
      <c r="N25" s="11"/>
      <c r="O25" s="11"/>
    </row>
    <row r="26" spans="1:15" ht="12.75">
      <c r="A26" s="96"/>
      <c r="B26" s="120"/>
      <c r="C26" s="119"/>
      <c r="D26" s="156"/>
      <c r="E26" s="92"/>
      <c r="F26" s="93"/>
      <c r="G26" s="155"/>
      <c r="H26" s="11"/>
      <c r="I26" s="11"/>
      <c r="J26" s="11"/>
      <c r="K26" s="11"/>
      <c r="L26" s="11"/>
      <c r="M26" s="11"/>
      <c r="N26" s="11"/>
      <c r="O26" s="11"/>
    </row>
    <row r="27" spans="1:15" ht="25.5">
      <c r="A27" s="96"/>
      <c r="B27" s="120"/>
      <c r="C27" s="119"/>
      <c r="D27" s="156" t="s">
        <v>528</v>
      </c>
      <c r="E27" s="1"/>
      <c r="F27" s="135"/>
      <c r="G27" s="155"/>
      <c r="H27" s="11"/>
      <c r="I27" s="11"/>
      <c r="J27" s="11"/>
      <c r="K27" s="11"/>
      <c r="L27" s="11"/>
      <c r="M27" s="11"/>
      <c r="N27" s="11"/>
      <c r="O27" s="11"/>
    </row>
    <row r="28" spans="1:15" ht="12.75">
      <c r="A28" s="96"/>
      <c r="B28" s="95"/>
      <c r="C28" s="96"/>
      <c r="D28" s="95" t="s">
        <v>558</v>
      </c>
      <c r="E28" s="92">
        <v>14000</v>
      </c>
      <c r="F28" s="93"/>
      <c r="G28" s="155"/>
      <c r="H28" s="11"/>
      <c r="I28" s="11"/>
      <c r="J28" s="11"/>
      <c r="K28" s="11"/>
      <c r="L28" s="11"/>
      <c r="M28" s="11"/>
      <c r="N28" s="11"/>
      <c r="O28" s="11"/>
    </row>
    <row r="29" spans="1:15" ht="12.75">
      <c r="A29" s="96"/>
      <c r="B29" s="120"/>
      <c r="C29" s="119"/>
      <c r="D29" s="93" t="s">
        <v>503</v>
      </c>
      <c r="E29" s="92"/>
      <c r="F29" s="135"/>
      <c r="G29" s="155"/>
      <c r="H29" s="11"/>
      <c r="I29" s="11"/>
      <c r="J29" s="11"/>
      <c r="K29" s="11"/>
      <c r="L29" s="11"/>
      <c r="M29" s="11"/>
      <c r="N29" s="11"/>
      <c r="O29" s="11"/>
    </row>
    <row r="30" spans="1:15" ht="12.75">
      <c r="A30" s="96"/>
      <c r="B30" s="95"/>
      <c r="C30" s="96"/>
      <c r="D30" s="95" t="s">
        <v>529</v>
      </c>
      <c r="E30" s="92">
        <v>6000</v>
      </c>
      <c r="F30" s="135"/>
      <c r="G30" s="155"/>
      <c r="H30" s="11"/>
      <c r="I30" s="11"/>
      <c r="J30" s="11"/>
      <c r="K30" s="11"/>
      <c r="L30" s="11"/>
      <c r="M30" s="11"/>
      <c r="N30" s="11"/>
      <c r="O30" s="11"/>
    </row>
    <row r="31" spans="1:15" ht="12.75">
      <c r="A31" s="96"/>
      <c r="B31" s="95"/>
      <c r="C31" s="96"/>
      <c r="D31" s="95" t="s">
        <v>521</v>
      </c>
      <c r="E31" s="92"/>
      <c r="F31" s="135"/>
      <c r="G31" s="155"/>
      <c r="H31" s="11"/>
      <c r="I31" s="11"/>
      <c r="J31" s="11"/>
      <c r="K31" s="11"/>
      <c r="L31" s="11"/>
      <c r="M31" s="11"/>
      <c r="N31" s="11"/>
      <c r="O31" s="11"/>
    </row>
    <row r="32" spans="1:15" ht="12.75">
      <c r="A32" s="96"/>
      <c r="B32" s="95"/>
      <c r="C32" s="96"/>
      <c r="D32" s="95" t="s">
        <v>502</v>
      </c>
      <c r="E32" s="92">
        <v>15000</v>
      </c>
      <c r="F32" s="135"/>
      <c r="G32" s="155"/>
      <c r="H32" s="11"/>
      <c r="I32" s="11"/>
      <c r="J32" s="11"/>
      <c r="K32" s="11"/>
      <c r="L32" s="11"/>
      <c r="M32" s="11"/>
      <c r="N32" s="11"/>
      <c r="O32" s="11"/>
    </row>
    <row r="33" spans="1:15" ht="12.75">
      <c r="A33" s="96"/>
      <c r="B33" s="95"/>
      <c r="C33" s="96"/>
      <c r="D33" s="95"/>
      <c r="E33" s="92"/>
      <c r="F33" s="135"/>
      <c r="G33" s="155"/>
      <c r="H33" s="11"/>
      <c r="I33" s="11"/>
      <c r="J33" s="11"/>
      <c r="K33" s="11"/>
      <c r="L33" s="11"/>
      <c r="M33" s="11"/>
      <c r="N33" s="11"/>
      <c r="O33" s="11"/>
    </row>
    <row r="34" spans="1:15" ht="12.75">
      <c r="A34" s="96"/>
      <c r="B34" s="95"/>
      <c r="C34" s="96"/>
      <c r="D34" s="95"/>
      <c r="E34" s="92"/>
      <c r="F34" s="135"/>
      <c r="G34" s="155"/>
      <c r="H34" s="11"/>
      <c r="I34" s="11"/>
      <c r="J34" s="11"/>
      <c r="K34" s="11"/>
      <c r="L34" s="11"/>
      <c r="M34" s="11"/>
      <c r="N34" s="11"/>
      <c r="O34" s="11"/>
    </row>
    <row r="35" spans="1:15" ht="12.75">
      <c r="A35" s="126" t="s">
        <v>8</v>
      </c>
      <c r="B35" s="153">
        <v>700</v>
      </c>
      <c r="C35" s="151"/>
      <c r="D35" s="128" t="s">
        <v>9</v>
      </c>
      <c r="E35" s="129">
        <f>SUM(E37)</f>
        <v>20000</v>
      </c>
      <c r="F35" s="135"/>
      <c r="G35" s="155"/>
      <c r="H35" s="11"/>
      <c r="I35" s="11"/>
      <c r="J35" s="11"/>
      <c r="K35" s="11"/>
      <c r="L35" s="11"/>
      <c r="M35" s="11"/>
      <c r="N35" s="11"/>
      <c r="O35" s="11"/>
    </row>
    <row r="36" spans="1:15" ht="12.75">
      <c r="A36" s="126"/>
      <c r="B36" s="153"/>
      <c r="C36" s="158"/>
      <c r="D36" s="137"/>
      <c r="E36" s="139"/>
      <c r="F36" s="135"/>
      <c r="G36" s="155"/>
      <c r="H36" s="11"/>
      <c r="I36" s="11"/>
      <c r="J36" s="11"/>
      <c r="K36" s="11"/>
      <c r="L36" s="11"/>
      <c r="M36" s="11"/>
      <c r="N36" s="11"/>
      <c r="O36" s="11"/>
    </row>
    <row r="37" spans="1:15" ht="12.75">
      <c r="A37" s="126"/>
      <c r="B37" s="153"/>
      <c r="C37" s="158">
        <v>70005</v>
      </c>
      <c r="D37" s="137" t="s">
        <v>215</v>
      </c>
      <c r="E37" s="139">
        <f>SUM(E39:E40)</f>
        <v>20000</v>
      </c>
      <c r="F37" s="135"/>
      <c r="G37" s="155"/>
      <c r="H37" s="11"/>
      <c r="I37" s="11"/>
      <c r="J37" s="11"/>
      <c r="K37" s="11"/>
      <c r="L37" s="11"/>
      <c r="M37" s="11"/>
      <c r="N37" s="11"/>
      <c r="O37" s="11"/>
    </row>
    <row r="38" spans="1:15" ht="12.75">
      <c r="A38" s="96"/>
      <c r="B38" s="120"/>
      <c r="C38" s="119"/>
      <c r="D38" s="93"/>
      <c r="E38" s="92"/>
      <c r="F38" s="135"/>
      <c r="G38" s="155"/>
      <c r="H38" s="11"/>
      <c r="I38" s="11"/>
      <c r="J38" s="11"/>
      <c r="K38" s="11"/>
      <c r="L38" s="11"/>
      <c r="M38" s="11"/>
      <c r="N38" s="11"/>
      <c r="O38" s="11"/>
    </row>
    <row r="39" spans="1:15" ht="12.75">
      <c r="A39" s="96"/>
      <c r="B39" s="120"/>
      <c r="C39" s="119"/>
      <c r="D39" s="93" t="s">
        <v>286</v>
      </c>
      <c r="E39" s="92">
        <v>5000</v>
      </c>
      <c r="F39" s="135"/>
      <c r="G39" s="155"/>
      <c r="H39" s="11"/>
      <c r="I39" s="11"/>
      <c r="J39" s="11"/>
      <c r="K39" s="11"/>
      <c r="L39" s="11"/>
      <c r="M39" s="11"/>
      <c r="N39" s="11"/>
      <c r="O39" s="11"/>
    </row>
    <row r="40" spans="1:15" ht="12.75">
      <c r="A40" s="96"/>
      <c r="B40" s="120"/>
      <c r="C40" s="119"/>
      <c r="D40" s="93" t="s">
        <v>562</v>
      </c>
      <c r="E40" s="92">
        <v>15000</v>
      </c>
      <c r="F40" s="135"/>
      <c r="G40" s="155"/>
      <c r="H40" s="11"/>
      <c r="I40" s="11"/>
      <c r="J40" s="11"/>
      <c r="K40" s="11"/>
      <c r="L40" s="11"/>
      <c r="M40" s="11"/>
      <c r="N40" s="11"/>
      <c r="O40" s="11"/>
    </row>
    <row r="41" spans="1:15" ht="12.75">
      <c r="A41" s="96"/>
      <c r="B41" s="95"/>
      <c r="C41" s="96"/>
      <c r="D41" s="95"/>
      <c r="E41" s="92"/>
      <c r="F41" s="135"/>
      <c r="G41" s="155"/>
      <c r="H41" s="11"/>
      <c r="I41" s="11"/>
      <c r="J41" s="11"/>
      <c r="K41" s="11"/>
      <c r="L41" s="11"/>
      <c r="M41" s="11"/>
      <c r="N41" s="11"/>
      <c r="O41" s="11"/>
    </row>
    <row r="42" spans="1:15" ht="12.75">
      <c r="A42" s="126" t="s">
        <v>15</v>
      </c>
      <c r="B42" s="153">
        <v>750</v>
      </c>
      <c r="C42" s="158"/>
      <c r="D42" s="128" t="s">
        <v>18</v>
      </c>
      <c r="E42" s="129">
        <f>SUM(E44)</f>
        <v>88000</v>
      </c>
      <c r="F42" s="135"/>
      <c r="G42" s="155"/>
      <c r="H42" s="11"/>
      <c r="I42" s="11"/>
      <c r="J42" s="11"/>
      <c r="K42" s="11"/>
      <c r="L42" s="11"/>
      <c r="M42" s="11"/>
      <c r="N42" s="11"/>
      <c r="O42" s="11"/>
    </row>
    <row r="43" spans="1:15" ht="12.75">
      <c r="A43" s="96"/>
      <c r="B43" s="120"/>
      <c r="C43" s="119"/>
      <c r="D43" s="93"/>
      <c r="E43" s="92"/>
      <c r="F43" s="135"/>
      <c r="G43" s="155"/>
      <c r="H43" s="11"/>
      <c r="I43" s="11"/>
      <c r="J43" s="11"/>
      <c r="K43" s="11"/>
      <c r="L43" s="11"/>
      <c r="M43" s="11"/>
      <c r="N43" s="11"/>
      <c r="O43" s="11"/>
    </row>
    <row r="44" spans="1:15" ht="12.75">
      <c r="A44" s="96"/>
      <c r="B44" s="120"/>
      <c r="C44" s="119">
        <v>75023</v>
      </c>
      <c r="D44" s="93" t="s">
        <v>216</v>
      </c>
      <c r="E44" s="92">
        <f>SUM(E46:E47)</f>
        <v>88000</v>
      </c>
      <c r="F44" s="135"/>
      <c r="G44" s="155"/>
      <c r="H44" s="11"/>
      <c r="I44" s="11"/>
      <c r="J44" s="11"/>
      <c r="K44" s="11"/>
      <c r="L44" s="11"/>
      <c r="M44" s="11"/>
      <c r="N44" s="11"/>
      <c r="O44" s="11"/>
    </row>
    <row r="45" spans="1:15" ht="12.75">
      <c r="A45" s="96"/>
      <c r="B45" s="120"/>
      <c r="C45" s="119"/>
      <c r="D45" s="93"/>
      <c r="E45" s="92"/>
      <c r="F45" s="135"/>
      <c r="G45" s="155"/>
      <c r="H45" s="11"/>
      <c r="I45" s="11"/>
      <c r="J45" s="11"/>
      <c r="K45" s="11"/>
      <c r="L45" s="11"/>
      <c r="M45" s="11"/>
      <c r="N45" s="11"/>
      <c r="O45" s="11"/>
    </row>
    <row r="46" spans="1:15" ht="12.75">
      <c r="A46" s="96"/>
      <c r="B46" s="120"/>
      <c r="C46" s="119"/>
      <c r="D46" s="93" t="s">
        <v>500</v>
      </c>
      <c r="E46" s="92">
        <v>88000</v>
      </c>
      <c r="F46" s="135"/>
      <c r="G46" s="155"/>
      <c r="H46" s="11"/>
      <c r="I46" s="11"/>
      <c r="J46" s="11"/>
      <c r="K46" s="11"/>
      <c r="L46" s="11"/>
      <c r="M46" s="11"/>
      <c r="N46" s="11"/>
      <c r="O46" s="11"/>
    </row>
    <row r="47" spans="1:15" ht="12.75">
      <c r="A47" s="96"/>
      <c r="B47" s="120"/>
      <c r="C47" s="119"/>
      <c r="D47" s="93"/>
      <c r="E47" s="92"/>
      <c r="F47" s="93"/>
      <c r="G47" s="155"/>
      <c r="H47" s="11"/>
      <c r="I47" s="11"/>
      <c r="J47" s="11"/>
      <c r="K47" s="11"/>
      <c r="L47" s="11"/>
      <c r="M47" s="11"/>
      <c r="N47" s="11"/>
      <c r="O47" s="11"/>
    </row>
    <row r="48" spans="1:15" ht="25.5">
      <c r="A48" s="237" t="s">
        <v>17</v>
      </c>
      <c r="B48" s="236">
        <v>754</v>
      </c>
      <c r="C48" s="151"/>
      <c r="D48" s="157" t="s">
        <v>248</v>
      </c>
      <c r="E48" s="129">
        <f>SUM(E50,E56)</f>
        <v>116500</v>
      </c>
      <c r="F48" s="93"/>
      <c r="G48" s="155"/>
      <c r="H48" s="11"/>
      <c r="I48" s="11"/>
      <c r="J48" s="11"/>
      <c r="K48" s="11"/>
      <c r="L48" s="11"/>
      <c r="M48" s="11"/>
      <c r="N48" s="11"/>
      <c r="O48" s="11"/>
    </row>
    <row r="49" spans="1:15" ht="12.75">
      <c r="A49" s="126"/>
      <c r="B49" s="153"/>
      <c r="C49" s="151"/>
      <c r="D49" s="157"/>
      <c r="E49" s="129"/>
      <c r="F49" s="159"/>
      <c r="G49" s="160"/>
      <c r="H49" s="11"/>
      <c r="I49" s="11"/>
      <c r="J49" s="11"/>
      <c r="K49" s="11"/>
      <c r="L49" s="11"/>
      <c r="M49" s="11"/>
      <c r="N49" s="11"/>
      <c r="O49" s="11"/>
    </row>
    <row r="50" spans="1:15" ht="12.75">
      <c r="A50" s="96"/>
      <c r="B50" s="120"/>
      <c r="C50" s="119">
        <v>75412</v>
      </c>
      <c r="D50" s="156" t="s">
        <v>217</v>
      </c>
      <c r="E50" s="92">
        <f>SUM(E52:E55)</f>
        <v>81500</v>
      </c>
      <c r="F50" s="159"/>
      <c r="G50" s="160"/>
      <c r="H50" s="11"/>
      <c r="I50" s="11"/>
      <c r="J50" s="11"/>
      <c r="K50" s="11"/>
      <c r="L50" s="11"/>
      <c r="M50" s="11"/>
      <c r="N50" s="11"/>
      <c r="O50" s="11"/>
    </row>
    <row r="51" spans="1:15" ht="12.75">
      <c r="A51" s="96"/>
      <c r="B51" s="120"/>
      <c r="C51" s="119"/>
      <c r="D51" s="156"/>
      <c r="E51" s="92"/>
      <c r="F51" s="159"/>
      <c r="G51" s="160"/>
      <c r="H51" s="11"/>
      <c r="I51" s="11"/>
      <c r="J51" s="11"/>
      <c r="K51" s="11"/>
      <c r="L51" s="11"/>
      <c r="M51" s="11"/>
      <c r="N51" s="11"/>
      <c r="O51" s="11"/>
    </row>
    <row r="52" spans="1:15" ht="25.5">
      <c r="A52" s="96"/>
      <c r="B52" s="120"/>
      <c r="C52" s="119"/>
      <c r="D52" s="156" t="s">
        <v>249</v>
      </c>
      <c r="E52" s="92">
        <v>60000</v>
      </c>
      <c r="F52" s="159"/>
      <c r="G52" s="160"/>
      <c r="H52" s="11"/>
      <c r="I52" s="11"/>
      <c r="J52" s="11"/>
      <c r="K52" s="11"/>
      <c r="L52" s="11"/>
      <c r="M52" s="11"/>
      <c r="N52" s="11"/>
      <c r="O52" s="11"/>
    </row>
    <row r="53" spans="1:15" ht="12.75">
      <c r="A53" s="96"/>
      <c r="B53" s="95"/>
      <c r="C53" s="96"/>
      <c r="D53" s="93" t="s">
        <v>426</v>
      </c>
      <c r="E53" s="92"/>
      <c r="F53" s="159"/>
      <c r="G53" s="160"/>
      <c r="H53" s="11"/>
      <c r="I53" s="11"/>
      <c r="J53" s="11"/>
      <c r="K53" s="11"/>
      <c r="L53" s="11"/>
      <c r="M53" s="11"/>
      <c r="N53" s="11"/>
      <c r="O53" s="11"/>
    </row>
    <row r="54" spans="1:15" ht="12.75">
      <c r="A54" s="96"/>
      <c r="B54" s="95"/>
      <c r="C54" s="96"/>
      <c r="D54" s="95" t="s">
        <v>425</v>
      </c>
      <c r="E54" s="92">
        <v>21500</v>
      </c>
      <c r="F54" s="159"/>
      <c r="G54" s="160"/>
      <c r="H54" s="11"/>
      <c r="I54" s="11"/>
      <c r="J54" s="11"/>
      <c r="K54" s="11"/>
      <c r="L54" s="11"/>
      <c r="M54" s="11"/>
      <c r="N54" s="11"/>
      <c r="O54" s="11"/>
    </row>
    <row r="55" spans="1:15" ht="12.75">
      <c r="A55" s="96"/>
      <c r="B55" s="95"/>
      <c r="C55" s="96"/>
      <c r="D55" s="95"/>
      <c r="E55" s="92"/>
      <c r="F55" s="159"/>
      <c r="G55" s="160"/>
      <c r="H55" s="11"/>
      <c r="I55" s="11"/>
      <c r="J55" s="11"/>
      <c r="K55" s="11"/>
      <c r="L55" s="11"/>
      <c r="M55" s="11"/>
      <c r="N55" s="11"/>
      <c r="O55" s="11"/>
    </row>
    <row r="56" spans="1:15" ht="12.75">
      <c r="A56" s="96"/>
      <c r="B56" s="120"/>
      <c r="C56" s="119">
        <v>75414</v>
      </c>
      <c r="D56" s="156" t="s">
        <v>127</v>
      </c>
      <c r="E56" s="92">
        <f>SUM(E59:E59)</f>
        <v>35000</v>
      </c>
      <c r="F56" s="159"/>
      <c r="G56" s="160"/>
      <c r="H56" s="11"/>
      <c r="I56" s="11"/>
      <c r="J56" s="11"/>
      <c r="K56" s="11"/>
      <c r="L56" s="11"/>
      <c r="M56" s="11"/>
      <c r="N56" s="11"/>
      <c r="O56" s="11"/>
    </row>
    <row r="57" spans="1:15" ht="12.75">
      <c r="A57" s="96"/>
      <c r="B57" s="120"/>
      <c r="C57" s="119"/>
      <c r="D57" s="156"/>
      <c r="E57" s="92"/>
      <c r="F57" s="159"/>
      <c r="G57" s="160"/>
      <c r="H57" s="11"/>
      <c r="I57" s="11"/>
      <c r="J57" s="11"/>
      <c r="K57" s="11"/>
      <c r="L57" s="11"/>
      <c r="M57" s="11"/>
      <c r="N57" s="11"/>
      <c r="O57" s="11"/>
    </row>
    <row r="58" spans="1:15" ht="12.75">
      <c r="A58" s="96"/>
      <c r="B58" s="120"/>
      <c r="C58" s="119"/>
      <c r="D58" s="93" t="s">
        <v>360</v>
      </c>
      <c r="E58" s="1"/>
      <c r="F58" s="95"/>
      <c r="G58" s="95"/>
      <c r="H58" s="11"/>
      <c r="I58" s="11"/>
      <c r="J58" s="11"/>
      <c r="K58" s="11"/>
      <c r="L58" s="11"/>
      <c r="M58" s="11"/>
      <c r="N58" s="11"/>
      <c r="O58" s="11"/>
    </row>
    <row r="59" spans="1:15" ht="12.75">
      <c r="A59" s="96"/>
      <c r="B59" s="120"/>
      <c r="C59" s="119"/>
      <c r="D59" s="93" t="s">
        <v>361</v>
      </c>
      <c r="E59" s="92">
        <v>35000</v>
      </c>
      <c r="F59" s="95"/>
      <c r="G59" s="95"/>
      <c r="H59" s="11"/>
      <c r="I59" s="11"/>
      <c r="J59" s="11"/>
      <c r="K59" s="11"/>
      <c r="L59" s="11"/>
      <c r="M59" s="11"/>
      <c r="N59" s="11"/>
      <c r="O59" s="11"/>
    </row>
    <row r="60" spans="1:15" ht="12.75">
      <c r="A60" s="96"/>
      <c r="B60" s="95"/>
      <c r="C60" s="96"/>
      <c r="D60" s="95"/>
      <c r="E60" s="92"/>
      <c r="F60" s="159"/>
      <c r="G60" s="160"/>
      <c r="H60" s="11"/>
      <c r="I60" s="11"/>
      <c r="J60" s="11"/>
      <c r="K60" s="11"/>
      <c r="L60" s="11"/>
      <c r="M60" s="11"/>
      <c r="N60" s="11"/>
      <c r="O60" s="11"/>
    </row>
    <row r="61" spans="1:15" ht="12.75">
      <c r="A61" s="126" t="s">
        <v>21</v>
      </c>
      <c r="B61" s="153">
        <v>801</v>
      </c>
      <c r="C61" s="151"/>
      <c r="D61" s="128" t="s">
        <v>48</v>
      </c>
      <c r="E61" s="129">
        <f>SUM(E63,E73,E80,E87)</f>
        <v>1328196</v>
      </c>
      <c r="F61" s="159"/>
      <c r="G61" s="160"/>
      <c r="H61" s="11"/>
      <c r="I61" s="11"/>
      <c r="J61" s="11"/>
      <c r="K61" s="11"/>
      <c r="L61" s="11"/>
      <c r="M61" s="11"/>
      <c r="N61" s="11"/>
      <c r="O61" s="11"/>
    </row>
    <row r="62" spans="1:15" ht="12.75">
      <c r="A62" s="126"/>
      <c r="B62" s="153"/>
      <c r="C62" s="151"/>
      <c r="D62" s="128"/>
      <c r="E62" s="129"/>
      <c r="F62" s="159"/>
      <c r="G62" s="160"/>
      <c r="H62" s="11"/>
      <c r="I62" s="11"/>
      <c r="J62" s="11"/>
      <c r="K62" s="11"/>
      <c r="L62" s="11"/>
      <c r="M62" s="11"/>
      <c r="N62" s="11"/>
      <c r="O62" s="11"/>
    </row>
    <row r="63" spans="1:15" ht="12.75">
      <c r="A63" s="126"/>
      <c r="B63" s="153"/>
      <c r="C63" s="158">
        <v>80101</v>
      </c>
      <c r="D63" s="137" t="s">
        <v>184</v>
      </c>
      <c r="E63" s="139">
        <f>E65+E71</f>
        <v>124390</v>
      </c>
      <c r="F63" s="159"/>
      <c r="G63" s="160"/>
      <c r="H63" s="11"/>
      <c r="I63" s="11"/>
      <c r="J63" s="11"/>
      <c r="K63" s="11"/>
      <c r="L63" s="11"/>
      <c r="M63" s="11"/>
      <c r="N63" s="11"/>
      <c r="O63" s="11"/>
    </row>
    <row r="64" spans="1:15" ht="12.75">
      <c r="A64" s="126"/>
      <c r="B64" s="153"/>
      <c r="C64" s="151"/>
      <c r="D64" s="128"/>
      <c r="E64" s="129"/>
      <c r="F64" s="159"/>
      <c r="G64" s="160"/>
      <c r="H64" s="38"/>
      <c r="I64" s="11"/>
      <c r="J64" s="11"/>
      <c r="K64" s="11"/>
      <c r="L64" s="11"/>
      <c r="M64" s="11"/>
      <c r="N64" s="11"/>
      <c r="O64" s="11"/>
    </row>
    <row r="65" spans="1:15" ht="38.25">
      <c r="A65" s="126"/>
      <c r="B65" s="153"/>
      <c r="C65" s="151"/>
      <c r="D65" s="161" t="s">
        <v>357</v>
      </c>
      <c r="E65" s="139">
        <f>SUM(E66:E69)</f>
        <v>99390</v>
      </c>
      <c r="F65" s="159"/>
      <c r="G65" s="160"/>
      <c r="H65" s="38"/>
      <c r="I65" s="11"/>
      <c r="J65" s="11"/>
      <c r="K65" s="11"/>
      <c r="L65" s="11"/>
      <c r="M65" s="11"/>
      <c r="N65" s="11"/>
      <c r="O65" s="11"/>
    </row>
    <row r="66" spans="1:15" ht="12.75">
      <c r="A66" s="126"/>
      <c r="B66" s="153"/>
      <c r="C66" s="151"/>
      <c r="D66" s="161"/>
      <c r="E66" s="139"/>
      <c r="F66" s="159"/>
      <c r="G66" s="160"/>
      <c r="H66" s="11"/>
      <c r="I66" s="11"/>
      <c r="J66" s="11"/>
      <c r="K66" s="11"/>
      <c r="L66" s="11"/>
      <c r="M66" s="11"/>
      <c r="N66" s="11"/>
      <c r="O66" s="11"/>
    </row>
    <row r="67" spans="1:15" ht="12.75">
      <c r="A67" s="126"/>
      <c r="B67" s="153"/>
      <c r="C67" s="151"/>
      <c r="D67" s="161" t="s">
        <v>355</v>
      </c>
      <c r="E67" s="139">
        <v>40085</v>
      </c>
      <c r="F67" s="159"/>
      <c r="G67" s="160"/>
      <c r="H67" s="11"/>
      <c r="I67" s="11"/>
      <c r="J67" s="11"/>
      <c r="K67" s="11"/>
      <c r="L67" s="11"/>
      <c r="M67" s="11"/>
      <c r="N67" s="11"/>
      <c r="O67" s="11"/>
    </row>
    <row r="68" spans="1:15" ht="12.75">
      <c r="A68" s="126"/>
      <c r="B68" s="153"/>
      <c r="C68" s="151"/>
      <c r="D68" s="161" t="s">
        <v>335</v>
      </c>
      <c r="E68" s="139">
        <v>41305</v>
      </c>
      <c r="F68" s="159"/>
      <c r="G68" s="160"/>
      <c r="H68" s="11"/>
      <c r="I68" s="38"/>
      <c r="J68" s="11"/>
      <c r="K68" s="11"/>
      <c r="L68" s="11"/>
      <c r="M68" s="11"/>
      <c r="N68" s="11"/>
      <c r="O68" s="11"/>
    </row>
    <row r="69" spans="1:15" ht="12.75">
      <c r="A69" s="126"/>
      <c r="B69" s="153"/>
      <c r="C69" s="151"/>
      <c r="D69" s="161" t="s">
        <v>356</v>
      </c>
      <c r="E69" s="139">
        <v>18000</v>
      </c>
      <c r="F69" s="159"/>
      <c r="G69" s="160"/>
      <c r="H69" s="11"/>
      <c r="I69" s="11"/>
      <c r="J69" s="11"/>
      <c r="K69" s="11"/>
      <c r="L69" s="11"/>
      <c r="M69" s="11"/>
      <c r="N69" s="11"/>
      <c r="O69" s="11"/>
    </row>
    <row r="70" spans="1:15" ht="12.75">
      <c r="A70" s="126"/>
      <c r="B70" s="153"/>
      <c r="C70" s="151"/>
      <c r="D70" s="95" t="s">
        <v>494</v>
      </c>
      <c r="E70" s="92"/>
      <c r="F70" s="159"/>
      <c r="G70" s="160"/>
      <c r="H70" s="11"/>
      <c r="I70" s="11"/>
      <c r="J70" s="11"/>
      <c r="K70" s="11"/>
      <c r="L70" s="11"/>
      <c r="M70" s="11"/>
      <c r="N70" s="11"/>
      <c r="O70" s="11"/>
    </row>
    <row r="71" spans="1:15" ht="12.75">
      <c r="A71" s="96"/>
      <c r="B71" s="95"/>
      <c r="C71" s="96"/>
      <c r="D71" s="95" t="s">
        <v>495</v>
      </c>
      <c r="E71" s="92">
        <v>25000</v>
      </c>
      <c r="F71" s="159"/>
      <c r="G71" s="160"/>
      <c r="H71" s="11"/>
      <c r="I71" s="11"/>
      <c r="J71" s="11"/>
      <c r="K71" s="11"/>
      <c r="L71" s="11"/>
      <c r="M71" s="11"/>
      <c r="N71" s="11"/>
      <c r="O71" s="11"/>
    </row>
    <row r="72" spans="1:15" ht="12.75">
      <c r="A72" s="96"/>
      <c r="B72" s="95"/>
      <c r="C72" s="96"/>
      <c r="D72" s="95"/>
      <c r="E72" s="92"/>
      <c r="F72" s="159"/>
      <c r="G72" s="160"/>
      <c r="H72" s="11"/>
      <c r="I72" s="11"/>
      <c r="J72" s="11"/>
      <c r="K72" s="11"/>
      <c r="L72" s="11"/>
      <c r="M72" s="11"/>
      <c r="N72" s="11"/>
      <c r="O72" s="11"/>
    </row>
    <row r="73" spans="1:15" ht="12.75">
      <c r="A73" s="126"/>
      <c r="B73" s="153"/>
      <c r="C73" s="158">
        <v>80104</v>
      </c>
      <c r="D73" s="161" t="s">
        <v>157</v>
      </c>
      <c r="E73" s="139">
        <f>SUM(E75)</f>
        <v>275024</v>
      </c>
      <c r="F73" s="159"/>
      <c r="G73" s="160"/>
      <c r="H73" s="11"/>
      <c r="I73" s="11"/>
      <c r="J73" s="11"/>
      <c r="K73" s="11"/>
      <c r="L73" s="11"/>
      <c r="M73" s="11"/>
      <c r="N73" s="11"/>
      <c r="O73" s="11"/>
    </row>
    <row r="74" spans="1:15" ht="12.75">
      <c r="A74" s="126"/>
      <c r="B74" s="153"/>
      <c r="C74" s="158"/>
      <c r="D74" s="161"/>
      <c r="E74" s="139"/>
      <c r="F74" s="159"/>
      <c r="G74" s="160"/>
      <c r="H74" s="38"/>
      <c r="I74" s="38"/>
      <c r="J74" s="11"/>
      <c r="K74" s="11"/>
      <c r="L74" s="11"/>
      <c r="M74" s="11"/>
      <c r="N74" s="11"/>
      <c r="O74" s="11"/>
    </row>
    <row r="75" spans="1:15" ht="38.25">
      <c r="A75" s="126"/>
      <c r="B75" s="153"/>
      <c r="C75" s="158"/>
      <c r="D75" s="161" t="s">
        <v>490</v>
      </c>
      <c r="E75" s="139">
        <f>SUM(E76:E78)</f>
        <v>275024</v>
      </c>
      <c r="F75" s="159"/>
      <c r="G75" s="160"/>
      <c r="H75" s="11"/>
      <c r="I75" s="11"/>
      <c r="J75" s="11"/>
      <c r="K75" s="11"/>
      <c r="L75" s="11"/>
      <c r="M75" s="11"/>
      <c r="N75" s="11"/>
      <c r="O75" s="11"/>
    </row>
    <row r="76" spans="1:15" ht="12.75">
      <c r="A76" s="126"/>
      <c r="B76" s="153"/>
      <c r="C76" s="158"/>
      <c r="D76" s="161" t="s">
        <v>250</v>
      </c>
      <c r="E76" s="92">
        <v>58270</v>
      </c>
      <c r="F76" s="162">
        <v>767262</v>
      </c>
      <c r="G76" s="139">
        <v>767262</v>
      </c>
      <c r="H76" s="58"/>
      <c r="I76" s="11"/>
      <c r="J76" s="11"/>
      <c r="K76" s="11"/>
      <c r="L76" s="11"/>
      <c r="M76" s="11"/>
      <c r="N76" s="11"/>
      <c r="O76" s="11"/>
    </row>
    <row r="77" spans="1:15" ht="12.75">
      <c r="A77" s="126"/>
      <c r="B77" s="153"/>
      <c r="C77" s="158"/>
      <c r="D77" s="161" t="s">
        <v>335</v>
      </c>
      <c r="E77" s="139">
        <v>177977</v>
      </c>
      <c r="F77" s="159"/>
      <c r="G77" s="160"/>
      <c r="H77" s="11"/>
      <c r="I77" s="11"/>
      <c r="J77" s="11"/>
      <c r="K77" s="11"/>
      <c r="L77" s="11"/>
      <c r="M77" s="11"/>
      <c r="N77" s="11"/>
      <c r="O77" s="11"/>
    </row>
    <row r="78" spans="1:15" ht="12.75">
      <c r="A78" s="126"/>
      <c r="B78" s="153"/>
      <c r="C78" s="151"/>
      <c r="D78" s="95" t="s">
        <v>391</v>
      </c>
      <c r="E78" s="92">
        <v>38777</v>
      </c>
      <c r="F78" s="95"/>
      <c r="G78" s="95"/>
      <c r="H78" s="11"/>
      <c r="I78" s="11"/>
      <c r="J78" s="11"/>
      <c r="K78" s="11"/>
      <c r="L78" s="11"/>
      <c r="M78" s="11"/>
      <c r="N78" s="11"/>
      <c r="O78" s="11"/>
    </row>
    <row r="79" spans="1:15" ht="12.75">
      <c r="A79" s="126"/>
      <c r="B79" s="153"/>
      <c r="C79" s="151"/>
      <c r="D79" s="161"/>
      <c r="E79" s="139"/>
      <c r="F79" s="159"/>
      <c r="G79" s="160"/>
      <c r="H79" s="11"/>
      <c r="I79" s="11"/>
      <c r="J79" s="11"/>
      <c r="K79" s="11"/>
      <c r="L79" s="11"/>
      <c r="M79" s="11"/>
      <c r="N79" s="11"/>
      <c r="O79" s="11"/>
    </row>
    <row r="80" spans="1:15" ht="12.75">
      <c r="A80" s="126"/>
      <c r="B80" s="153"/>
      <c r="C80" s="158">
        <v>80110</v>
      </c>
      <c r="D80" s="161" t="s">
        <v>186</v>
      </c>
      <c r="E80" s="139">
        <f>SUM(E82)</f>
        <v>924782</v>
      </c>
      <c r="F80" s="159"/>
      <c r="G80" s="160"/>
      <c r="H80" s="42"/>
      <c r="I80" s="11"/>
      <c r="J80" s="11"/>
      <c r="K80" s="11"/>
      <c r="L80" s="11"/>
      <c r="M80" s="11"/>
      <c r="N80" s="11"/>
      <c r="O80" s="11"/>
    </row>
    <row r="81" spans="1:15" ht="12.75">
      <c r="A81" s="126"/>
      <c r="B81" s="153"/>
      <c r="C81" s="151"/>
      <c r="D81" s="161"/>
      <c r="E81" s="139"/>
      <c r="F81" s="159"/>
      <c r="G81" s="160"/>
      <c r="H81" s="42"/>
      <c r="I81" s="11"/>
      <c r="J81" s="11"/>
      <c r="K81" s="11"/>
      <c r="L81" s="11"/>
      <c r="M81" s="11"/>
      <c r="N81" s="11"/>
      <c r="O81" s="11"/>
    </row>
    <row r="82" spans="1:15" ht="51">
      <c r="A82" s="126"/>
      <c r="B82" s="153"/>
      <c r="C82" s="151"/>
      <c r="D82" s="161" t="s">
        <v>491</v>
      </c>
      <c r="E82" s="139">
        <f>SUM(E83:E85)</f>
        <v>924782</v>
      </c>
      <c r="F82" s="159"/>
      <c r="G82" s="160"/>
      <c r="H82" s="42"/>
      <c r="I82" s="11"/>
      <c r="J82" s="11"/>
      <c r="K82" s="11"/>
      <c r="L82" s="11"/>
      <c r="M82" s="11"/>
      <c r="N82" s="11"/>
      <c r="O82" s="11"/>
    </row>
    <row r="83" spans="1:15" ht="12.75">
      <c r="A83" s="126"/>
      <c r="B83" s="153"/>
      <c r="C83" s="151"/>
      <c r="D83" s="161" t="s">
        <v>251</v>
      </c>
      <c r="E83" s="139">
        <v>360000</v>
      </c>
      <c r="F83" s="159"/>
      <c r="G83" s="160"/>
      <c r="H83" s="42"/>
      <c r="I83" s="11"/>
      <c r="J83" s="11"/>
      <c r="K83" s="11"/>
      <c r="L83" s="11"/>
      <c r="M83" s="11"/>
      <c r="N83" s="11"/>
      <c r="O83" s="11"/>
    </row>
    <row r="84" spans="1:15" ht="12.75">
      <c r="A84" s="126"/>
      <c r="B84" s="153"/>
      <c r="C84" s="151"/>
      <c r="D84" s="161" t="s">
        <v>312</v>
      </c>
      <c r="E84" s="92">
        <f>166000-9322-28062-1000</f>
        <v>127616</v>
      </c>
      <c r="F84" s="159"/>
      <c r="G84" s="160"/>
      <c r="H84" s="11"/>
      <c r="I84" s="11"/>
      <c r="J84" s="11"/>
      <c r="K84" s="11"/>
      <c r="L84" s="11"/>
      <c r="M84" s="11"/>
      <c r="N84" s="11"/>
      <c r="O84" s="11"/>
    </row>
    <row r="85" spans="1:15" ht="12.75">
      <c r="A85" s="126"/>
      <c r="B85" s="153"/>
      <c r="C85" s="151"/>
      <c r="D85" s="161" t="s">
        <v>352</v>
      </c>
      <c r="E85" s="139">
        <f>150000+9322+150000+127844</f>
        <v>437166</v>
      </c>
      <c r="F85" s="159"/>
      <c r="G85" s="160"/>
      <c r="H85" s="11"/>
      <c r="I85" s="11"/>
      <c r="J85" s="11"/>
      <c r="K85" s="11"/>
      <c r="L85" s="11"/>
      <c r="M85" s="11"/>
      <c r="N85" s="11"/>
      <c r="O85" s="11"/>
    </row>
    <row r="86" spans="1:15" ht="12.75">
      <c r="A86" s="96"/>
      <c r="B86" s="95"/>
      <c r="C86" s="96"/>
      <c r="D86" s="95"/>
      <c r="E86" s="92"/>
      <c r="F86" s="159"/>
      <c r="G86" s="160"/>
      <c r="H86" s="11"/>
      <c r="I86" s="11"/>
      <c r="J86" s="11"/>
      <c r="K86" s="11"/>
      <c r="L86" s="11"/>
      <c r="M86" s="11"/>
      <c r="N86" s="11"/>
      <c r="O86" s="11"/>
    </row>
    <row r="87" spans="1:15" ht="12.75">
      <c r="A87" s="126"/>
      <c r="B87" s="153"/>
      <c r="C87" s="158">
        <v>80114</v>
      </c>
      <c r="D87" s="161" t="s">
        <v>287</v>
      </c>
      <c r="E87" s="139">
        <f>SUM(E89)</f>
        <v>4000</v>
      </c>
      <c r="F87" s="159"/>
      <c r="G87" s="160"/>
      <c r="H87" s="11"/>
      <c r="I87" s="11"/>
      <c r="J87" s="11"/>
      <c r="K87" s="11"/>
      <c r="L87" s="11"/>
      <c r="M87" s="11"/>
      <c r="N87" s="11"/>
      <c r="O87" s="11"/>
    </row>
    <row r="88" spans="1:15" ht="12.75">
      <c r="A88" s="126"/>
      <c r="B88" s="153"/>
      <c r="C88" s="151"/>
      <c r="D88" s="161"/>
      <c r="E88" s="139"/>
      <c r="F88" s="159"/>
      <c r="G88" s="160"/>
      <c r="H88" s="11"/>
      <c r="I88" s="11"/>
      <c r="J88" s="11"/>
      <c r="K88" s="11"/>
      <c r="L88" s="11"/>
      <c r="M88" s="11"/>
      <c r="N88" s="11"/>
      <c r="O88" s="11"/>
    </row>
    <row r="89" spans="1:15" ht="12.75">
      <c r="A89" s="126"/>
      <c r="B89" s="153"/>
      <c r="C89" s="151"/>
      <c r="D89" s="161" t="s">
        <v>367</v>
      </c>
      <c r="E89" s="139">
        <v>4000</v>
      </c>
      <c r="F89" s="159"/>
      <c r="G89" s="160"/>
      <c r="H89" s="11"/>
      <c r="I89" s="11"/>
      <c r="J89" s="11"/>
      <c r="K89" s="11"/>
      <c r="L89" s="11"/>
      <c r="M89" s="11"/>
      <c r="N89" s="11"/>
      <c r="O89" s="11"/>
    </row>
    <row r="90" spans="1:15" ht="12.75">
      <c r="A90" s="96"/>
      <c r="B90" s="95"/>
      <c r="C90" s="96"/>
      <c r="D90" s="95"/>
      <c r="E90" s="92"/>
      <c r="F90" s="95"/>
      <c r="G90" s="95"/>
      <c r="J90" s="11"/>
      <c r="K90" s="11"/>
      <c r="L90" s="11"/>
      <c r="M90" s="11"/>
      <c r="N90" s="11"/>
      <c r="O90" s="11"/>
    </row>
    <row r="91" spans="1:15" ht="12.75">
      <c r="A91" s="126" t="s">
        <v>26</v>
      </c>
      <c r="B91" s="153">
        <v>900</v>
      </c>
      <c r="C91" s="151"/>
      <c r="D91" s="128" t="s">
        <v>62</v>
      </c>
      <c r="E91" s="129">
        <f>SUM(E93)+E102+E108</f>
        <v>635558</v>
      </c>
      <c r="F91" s="159"/>
      <c r="G91" s="160"/>
      <c r="H91" s="11"/>
      <c r="I91" s="11"/>
      <c r="J91" s="11"/>
      <c r="K91" s="11"/>
      <c r="L91" s="11"/>
      <c r="M91" s="11"/>
      <c r="N91" s="11"/>
      <c r="O91" s="11"/>
    </row>
    <row r="92" spans="1:15" ht="12.75">
      <c r="A92" s="96"/>
      <c r="B92" s="120"/>
      <c r="C92" s="119"/>
      <c r="D92" s="137"/>
      <c r="E92" s="139"/>
      <c r="F92" s="159"/>
      <c r="G92" s="160"/>
      <c r="H92" s="11"/>
      <c r="I92" s="11"/>
      <c r="J92" s="11"/>
      <c r="K92" s="11"/>
      <c r="L92" s="11"/>
      <c r="M92" s="11"/>
      <c r="N92" s="11"/>
      <c r="O92" s="11"/>
    </row>
    <row r="93" spans="1:15" ht="12.75">
      <c r="A93" s="96"/>
      <c r="B93" s="120"/>
      <c r="C93" s="119">
        <v>90001</v>
      </c>
      <c r="D93" s="137" t="s">
        <v>288</v>
      </c>
      <c r="E93" s="139">
        <f>SUM(E96:E99)</f>
        <v>541898</v>
      </c>
      <c r="F93" s="159"/>
      <c r="G93" s="160"/>
      <c r="H93" s="11"/>
      <c r="I93" s="11"/>
      <c r="J93" s="11"/>
      <c r="K93" s="11"/>
      <c r="L93" s="11"/>
      <c r="M93" s="11"/>
      <c r="N93" s="11"/>
      <c r="O93" s="11"/>
    </row>
    <row r="94" spans="1:15" ht="12.75">
      <c r="A94" s="96"/>
      <c r="B94" s="120"/>
      <c r="C94" s="119"/>
      <c r="D94" s="137"/>
      <c r="E94" s="139"/>
      <c r="F94" s="159"/>
      <c r="G94" s="160"/>
      <c r="H94" s="11"/>
      <c r="I94" s="11"/>
      <c r="J94" s="11"/>
      <c r="K94" s="11"/>
      <c r="L94" s="11"/>
      <c r="M94" s="11"/>
      <c r="N94" s="11"/>
      <c r="O94" s="11"/>
    </row>
    <row r="95" spans="1:15" ht="12.75">
      <c r="A95" s="96"/>
      <c r="B95" s="120"/>
      <c r="C95" s="119"/>
      <c r="D95" s="137" t="s">
        <v>555</v>
      </c>
      <c r="E95" s="139"/>
      <c r="F95" s="159"/>
      <c r="G95" s="160"/>
      <c r="H95" s="11"/>
      <c r="I95" s="11"/>
      <c r="J95" s="11"/>
      <c r="K95" s="11"/>
      <c r="L95" s="11"/>
      <c r="M95" s="11"/>
      <c r="N95" s="11"/>
      <c r="O95" s="11"/>
    </row>
    <row r="96" spans="1:15" ht="12.75">
      <c r="A96" s="96"/>
      <c r="B96" s="120"/>
      <c r="C96" s="119"/>
      <c r="D96" s="137" t="s">
        <v>277</v>
      </c>
      <c r="E96" s="139">
        <v>441898</v>
      </c>
      <c r="F96" s="159"/>
      <c r="G96" s="160"/>
      <c r="H96" s="38"/>
      <c r="I96" s="11"/>
      <c r="J96" s="11"/>
      <c r="K96" s="11"/>
      <c r="L96" s="11"/>
      <c r="M96" s="11"/>
      <c r="N96" s="11"/>
      <c r="O96" s="11"/>
    </row>
    <row r="97" spans="1:15" ht="12.75">
      <c r="A97" s="96"/>
      <c r="B97" s="120"/>
      <c r="C97" s="119"/>
      <c r="D97" s="137" t="s">
        <v>278</v>
      </c>
      <c r="E97" s="139"/>
      <c r="F97" s="159"/>
      <c r="G97" s="160"/>
      <c r="H97" s="11"/>
      <c r="I97" s="11"/>
      <c r="J97" s="11"/>
      <c r="K97" s="11"/>
      <c r="L97" s="11"/>
      <c r="M97" s="11"/>
      <c r="N97" s="11"/>
      <c r="O97" s="11"/>
    </row>
    <row r="98" spans="1:15" ht="12.75">
      <c r="A98" s="96"/>
      <c r="B98" s="120"/>
      <c r="C98" s="119"/>
      <c r="D98" s="137" t="s">
        <v>501</v>
      </c>
      <c r="E98" s="139"/>
      <c r="F98" s="159"/>
      <c r="G98" s="160"/>
      <c r="H98" s="11"/>
      <c r="I98" s="11"/>
      <c r="J98" s="11"/>
      <c r="K98" s="11"/>
      <c r="L98" s="11"/>
      <c r="M98" s="11"/>
      <c r="N98" s="11"/>
      <c r="O98" s="11"/>
    </row>
    <row r="99" spans="1:15" ht="12.75">
      <c r="A99" s="96"/>
      <c r="B99" s="120"/>
      <c r="C99" s="119"/>
      <c r="D99" s="137" t="s">
        <v>559</v>
      </c>
      <c r="E99" s="139">
        <v>100000</v>
      </c>
      <c r="F99" s="135"/>
      <c r="G99" s="163"/>
      <c r="H99" s="11"/>
      <c r="I99" s="11"/>
      <c r="J99" s="11"/>
      <c r="K99" s="11"/>
      <c r="L99" s="11"/>
      <c r="M99" s="11"/>
      <c r="N99" s="11"/>
      <c r="O99" s="11"/>
    </row>
    <row r="100" spans="1:15" ht="12.75">
      <c r="A100" s="96"/>
      <c r="B100" s="120"/>
      <c r="C100" s="119"/>
      <c r="D100" s="95"/>
      <c r="E100" s="92"/>
      <c r="F100" s="164"/>
      <c r="G100" s="165"/>
      <c r="H100" s="11"/>
      <c r="I100" s="11"/>
      <c r="J100" s="11"/>
      <c r="K100" s="11"/>
      <c r="L100" s="11"/>
      <c r="M100" s="11"/>
      <c r="N100" s="11"/>
      <c r="O100" s="11"/>
    </row>
    <row r="101" spans="1:15" ht="12.75">
      <c r="A101" s="96"/>
      <c r="B101" s="120"/>
      <c r="C101" s="119"/>
      <c r="D101" s="137"/>
      <c r="E101" s="139"/>
      <c r="F101" s="95"/>
      <c r="G101" s="95"/>
      <c r="H101" s="11"/>
      <c r="I101" s="11"/>
      <c r="J101" s="11"/>
      <c r="K101" s="11"/>
      <c r="L101" s="11"/>
      <c r="M101" s="11"/>
      <c r="N101" s="11"/>
      <c r="O101" s="11"/>
    </row>
    <row r="102" spans="1:15" ht="12.75">
      <c r="A102" s="96"/>
      <c r="B102" s="95"/>
      <c r="C102" s="119">
        <v>90015</v>
      </c>
      <c r="D102" s="95" t="s">
        <v>165</v>
      </c>
      <c r="E102" s="92">
        <f>SUM(E105:E106)</f>
        <v>40000</v>
      </c>
      <c r="F102" s="95"/>
      <c r="G102" s="95"/>
      <c r="H102" s="38"/>
      <c r="I102" s="11"/>
      <c r="J102" s="11"/>
      <c r="K102" s="11"/>
      <c r="L102" s="11"/>
      <c r="M102" s="11"/>
      <c r="N102" s="11"/>
      <c r="O102" s="11"/>
    </row>
    <row r="103" spans="1:15" ht="12.75">
      <c r="A103" s="96"/>
      <c r="B103" s="95"/>
      <c r="C103" s="96"/>
      <c r="D103" s="95"/>
      <c r="E103" s="92"/>
      <c r="F103" s="95"/>
      <c r="G103" s="95"/>
      <c r="H103" s="38"/>
      <c r="I103" s="11"/>
      <c r="J103" s="11"/>
      <c r="K103" s="11"/>
      <c r="L103" s="11"/>
      <c r="M103" s="11"/>
      <c r="N103" s="11"/>
      <c r="O103" s="11"/>
    </row>
    <row r="104" spans="1:15" ht="12.75">
      <c r="A104" s="96"/>
      <c r="B104" s="95"/>
      <c r="C104" s="96"/>
      <c r="D104" s="95" t="s">
        <v>561</v>
      </c>
      <c r="E104" s="1"/>
      <c r="F104" s="95"/>
      <c r="G104" s="95"/>
      <c r="H104" s="11"/>
      <c r="I104" s="11"/>
      <c r="J104" s="11"/>
      <c r="K104" s="11"/>
      <c r="L104" s="11"/>
      <c r="M104" s="11"/>
      <c r="N104" s="11"/>
      <c r="O104" s="11"/>
    </row>
    <row r="105" spans="1:15" ht="12.75">
      <c r="A105" s="96"/>
      <c r="B105" s="95"/>
      <c r="C105" s="96"/>
      <c r="D105" s="95" t="s">
        <v>560</v>
      </c>
      <c r="E105" s="92">
        <v>25000</v>
      </c>
      <c r="F105" s="95"/>
      <c r="G105" s="95"/>
      <c r="H105" s="11"/>
      <c r="I105" s="11"/>
      <c r="J105" s="11"/>
      <c r="K105" s="11"/>
      <c r="L105" s="11"/>
      <c r="M105" s="11"/>
      <c r="N105" s="11"/>
      <c r="O105" s="11"/>
    </row>
    <row r="106" spans="1:15" ht="12.75">
      <c r="A106" s="96"/>
      <c r="B106" s="95"/>
      <c r="C106" s="96"/>
      <c r="D106" s="95" t="s">
        <v>505</v>
      </c>
      <c r="E106" s="92">
        <v>15000</v>
      </c>
      <c r="F106" s="95"/>
      <c r="G106" s="95"/>
      <c r="H106" s="11"/>
      <c r="I106" s="11"/>
      <c r="J106" s="11"/>
      <c r="K106" s="11"/>
      <c r="L106" s="11"/>
      <c r="M106" s="11"/>
      <c r="N106" s="11"/>
      <c r="O106" s="11"/>
    </row>
    <row r="107" spans="1:15" ht="12.75">
      <c r="A107" s="96"/>
      <c r="B107" s="95"/>
      <c r="C107" s="96"/>
      <c r="D107" s="95"/>
      <c r="E107" s="92"/>
      <c r="F107" s="95"/>
      <c r="G107" s="95"/>
      <c r="H107" s="11"/>
      <c r="I107" s="11"/>
      <c r="J107" s="11"/>
      <c r="K107" s="11"/>
      <c r="L107" s="11"/>
      <c r="M107" s="11"/>
      <c r="N107" s="11"/>
      <c r="O107" s="11"/>
    </row>
    <row r="108" spans="1:15" ht="12.75">
      <c r="A108" s="96"/>
      <c r="B108" s="93"/>
      <c r="C108" s="96">
        <v>90095</v>
      </c>
      <c r="D108" s="93" t="s">
        <v>78</v>
      </c>
      <c r="E108" s="92">
        <f>SUM(E113:E115)</f>
        <v>53660</v>
      </c>
      <c r="F108" s="95"/>
      <c r="G108" s="95"/>
      <c r="H108" s="11"/>
      <c r="I108" s="11"/>
      <c r="J108" s="11"/>
      <c r="K108" s="11"/>
      <c r="L108" s="11"/>
      <c r="M108" s="11"/>
      <c r="N108" s="11"/>
      <c r="O108" s="11"/>
    </row>
    <row r="109" spans="1:7" ht="12.75">
      <c r="A109" s="96"/>
      <c r="B109" s="95"/>
      <c r="C109" s="96"/>
      <c r="D109" s="95"/>
      <c r="E109" s="92"/>
      <c r="F109" s="95"/>
      <c r="G109" s="95"/>
    </row>
    <row r="110" spans="1:7" ht="12.75">
      <c r="A110" s="96"/>
      <c r="B110" s="95"/>
      <c r="C110" s="96"/>
      <c r="D110" s="95" t="s">
        <v>437</v>
      </c>
      <c r="E110" s="92"/>
      <c r="F110" s="95"/>
      <c r="G110" s="95"/>
    </row>
    <row r="111" spans="1:7" ht="12.75">
      <c r="A111" s="96"/>
      <c r="B111" s="95"/>
      <c r="C111" s="96"/>
      <c r="D111" s="95" t="s">
        <v>419</v>
      </c>
      <c r="E111" s="92"/>
      <c r="F111" s="95"/>
      <c r="G111" s="95"/>
    </row>
    <row r="112" spans="1:7" ht="12.75">
      <c r="A112" s="96"/>
      <c r="B112" s="95"/>
      <c r="C112" s="96"/>
      <c r="D112" s="95" t="s">
        <v>420</v>
      </c>
      <c r="E112" s="92"/>
      <c r="F112" s="95"/>
      <c r="G112" s="95"/>
    </row>
    <row r="113" spans="1:7" ht="12.75">
      <c r="A113" s="96"/>
      <c r="B113" s="95"/>
      <c r="C113" s="96"/>
      <c r="D113" s="95" t="s">
        <v>421</v>
      </c>
      <c r="E113" s="92">
        <v>3660</v>
      </c>
      <c r="F113" s="95"/>
      <c r="G113" s="95"/>
    </row>
    <row r="114" spans="1:7" ht="12.75">
      <c r="A114" s="96"/>
      <c r="B114" s="95"/>
      <c r="C114" s="96"/>
      <c r="D114" s="95" t="s">
        <v>507</v>
      </c>
      <c r="E114" s="92"/>
      <c r="F114" s="95"/>
      <c r="G114" s="95"/>
    </row>
    <row r="115" spans="1:7" ht="12.75">
      <c r="A115" s="96"/>
      <c r="B115" s="95"/>
      <c r="C115" s="96"/>
      <c r="D115" s="95" t="s">
        <v>508</v>
      </c>
      <c r="E115" s="92">
        <v>50000</v>
      </c>
      <c r="F115" s="95"/>
      <c r="G115" s="95"/>
    </row>
    <row r="116" spans="1:7" ht="12.75">
      <c r="A116" s="96"/>
      <c r="B116" s="95"/>
      <c r="C116" s="96"/>
      <c r="D116" s="95"/>
      <c r="E116" s="92"/>
      <c r="F116" s="95"/>
      <c r="G116" s="95"/>
    </row>
    <row r="117" spans="1:7" ht="12.75">
      <c r="A117" s="123"/>
      <c r="B117" s="118"/>
      <c r="C117" s="117"/>
      <c r="D117" s="166"/>
      <c r="E117" s="167"/>
      <c r="F117" s="95"/>
      <c r="G117" s="95"/>
    </row>
    <row r="118" spans="1:7" ht="12.75">
      <c r="A118" s="96"/>
      <c r="B118" s="120"/>
      <c r="C118" s="119"/>
      <c r="D118" s="128" t="s">
        <v>218</v>
      </c>
      <c r="E118" s="129">
        <f>SUM(E91,E61,E48,E42,E35,E23,E10)</f>
        <v>2538134</v>
      </c>
      <c r="F118" s="95"/>
      <c r="G118" s="95"/>
    </row>
    <row r="119" spans="1:7" ht="12.75">
      <c r="A119" s="96"/>
      <c r="B119" s="120"/>
      <c r="C119" s="119"/>
      <c r="D119" s="95"/>
      <c r="E119" s="139"/>
      <c r="F119" s="95"/>
      <c r="G119" s="95"/>
    </row>
    <row r="120" spans="1:7" ht="12.75">
      <c r="A120" s="142"/>
      <c r="B120" s="143"/>
      <c r="C120" s="142"/>
      <c r="D120" s="168"/>
      <c r="E120" s="169"/>
      <c r="F120" s="95"/>
      <c r="G120" s="95"/>
    </row>
  </sheetData>
  <mergeCells count="3">
    <mergeCell ref="A5:G5"/>
    <mergeCell ref="D6:F6"/>
    <mergeCell ref="D2:E2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2"/>
  <sheetViews>
    <sheetView workbookViewId="0" topLeftCell="A1">
      <selection activeCell="H56" sqref="H56"/>
    </sheetView>
  </sheetViews>
  <sheetFormatPr defaultColWidth="9.00390625" defaultRowHeight="12.75"/>
  <cols>
    <col min="1" max="1" width="3.25390625" style="0" customWidth="1"/>
    <col min="2" max="2" width="5.00390625" style="0" customWidth="1"/>
    <col min="3" max="3" width="8.875" style="0" customWidth="1"/>
    <col min="7" max="7" width="15.875" style="0" customWidth="1"/>
    <col min="8" max="8" width="13.875" style="0" customWidth="1"/>
    <col min="9" max="9" width="8.375" style="0" hidden="1" customWidth="1"/>
    <col min="10" max="10" width="11.00390625" style="0" customWidth="1"/>
  </cols>
  <sheetData>
    <row r="1" spans="1:9" ht="15.75">
      <c r="A1" s="95"/>
      <c r="B1" s="95"/>
      <c r="C1" s="95"/>
      <c r="D1" s="95"/>
      <c r="E1" s="95"/>
      <c r="F1" s="95"/>
      <c r="G1" s="95"/>
      <c r="H1" s="170" t="s">
        <v>366</v>
      </c>
      <c r="I1" s="171"/>
    </row>
    <row r="2" spans="1:9" ht="12.75">
      <c r="A2" s="95"/>
      <c r="B2" s="95"/>
      <c r="C2" s="95"/>
      <c r="D2" s="259" t="s">
        <v>566</v>
      </c>
      <c r="E2" s="259"/>
      <c r="F2" s="259"/>
      <c r="G2" s="259"/>
      <c r="H2" s="259"/>
      <c r="I2" s="95"/>
    </row>
    <row r="3" spans="1:9" ht="12.75">
      <c r="A3" s="95"/>
      <c r="B3" s="95"/>
      <c r="C3" s="95"/>
      <c r="D3" s="95"/>
      <c r="E3" s="95"/>
      <c r="F3" s="95"/>
      <c r="G3" s="95"/>
      <c r="H3" s="95"/>
      <c r="I3" s="95"/>
    </row>
    <row r="4" spans="1:9" ht="15.75">
      <c r="A4" s="262" t="s">
        <v>363</v>
      </c>
      <c r="B4" s="262"/>
      <c r="C4" s="262"/>
      <c r="D4" s="262"/>
      <c r="E4" s="262"/>
      <c r="F4" s="262"/>
      <c r="G4" s="262"/>
      <c r="H4" s="262"/>
      <c r="I4" s="95"/>
    </row>
    <row r="5" spans="1:9" ht="15.75">
      <c r="A5" s="259" t="s">
        <v>450</v>
      </c>
      <c r="B5" s="266"/>
      <c r="C5" s="266"/>
      <c r="D5" s="266"/>
      <c r="E5" s="266"/>
      <c r="F5" s="266"/>
      <c r="G5" s="266"/>
      <c r="H5" s="266"/>
      <c r="I5" s="95"/>
    </row>
    <row r="6" spans="1:9" ht="12.75">
      <c r="A6" s="95"/>
      <c r="B6" s="95"/>
      <c r="C6" s="95"/>
      <c r="D6" s="95"/>
      <c r="E6" s="95"/>
      <c r="F6" s="95"/>
      <c r="G6" s="95"/>
      <c r="H6" s="95"/>
      <c r="I6" s="95"/>
    </row>
    <row r="7" spans="1:9" ht="12.75">
      <c r="A7" s="95"/>
      <c r="B7" s="95"/>
      <c r="C7" s="95"/>
      <c r="D7" s="95"/>
      <c r="E7" s="95"/>
      <c r="F7" s="95"/>
      <c r="G7" s="95"/>
      <c r="H7" s="95"/>
      <c r="I7" s="95"/>
    </row>
    <row r="8" spans="1:9" ht="12.75">
      <c r="A8" s="95"/>
      <c r="B8" s="95"/>
      <c r="C8" s="95"/>
      <c r="D8" s="95"/>
      <c r="E8" s="95"/>
      <c r="F8" s="95"/>
      <c r="G8" s="95"/>
      <c r="H8" s="95"/>
      <c r="I8" s="95"/>
    </row>
    <row r="9" spans="1:9" ht="12.75">
      <c r="A9" s="259" t="s">
        <v>320</v>
      </c>
      <c r="B9" s="259"/>
      <c r="C9" s="259"/>
      <c r="D9" s="259"/>
      <c r="E9" s="259"/>
      <c r="F9" s="259"/>
      <c r="G9" s="259"/>
      <c r="H9" s="259"/>
      <c r="I9" s="259"/>
    </row>
    <row r="10" spans="1:9" ht="12.75">
      <c r="A10" s="95"/>
      <c r="B10" s="95"/>
      <c r="C10" s="95"/>
      <c r="D10" s="95"/>
      <c r="E10" s="95"/>
      <c r="F10" s="95"/>
      <c r="G10" s="95"/>
      <c r="H10" s="95"/>
      <c r="I10" s="95"/>
    </row>
    <row r="11" spans="1:13" ht="12.75">
      <c r="A11" s="263" t="s">
        <v>313</v>
      </c>
      <c r="B11" s="264"/>
      <c r="C11" s="264"/>
      <c r="D11" s="264"/>
      <c r="E11" s="264"/>
      <c r="F11" s="264"/>
      <c r="G11" s="264"/>
      <c r="H11" s="265"/>
      <c r="I11" s="172"/>
      <c r="J11" s="53"/>
      <c r="K11" s="53"/>
      <c r="L11" s="53"/>
      <c r="M11" s="53"/>
    </row>
    <row r="12" spans="1:13" ht="12.75">
      <c r="A12" s="173"/>
      <c r="B12" s="174"/>
      <c r="C12" s="174"/>
      <c r="D12" s="174"/>
      <c r="E12" s="174"/>
      <c r="F12" s="174"/>
      <c r="G12" s="174"/>
      <c r="H12" s="175"/>
      <c r="I12" s="175"/>
      <c r="J12" s="53"/>
      <c r="K12" s="53"/>
      <c r="L12" s="53"/>
      <c r="M12" s="53"/>
    </row>
    <row r="13" spans="1:13" ht="12.75">
      <c r="A13" s="176" t="s">
        <v>314</v>
      </c>
      <c r="B13" s="176" t="s">
        <v>1</v>
      </c>
      <c r="C13" s="176" t="s">
        <v>73</v>
      </c>
      <c r="D13" s="272" t="s">
        <v>74</v>
      </c>
      <c r="E13" s="273"/>
      <c r="F13" s="273"/>
      <c r="G13" s="273"/>
      <c r="H13" s="145" t="s">
        <v>191</v>
      </c>
      <c r="I13" s="177"/>
      <c r="J13" s="53"/>
      <c r="K13" s="53"/>
      <c r="L13" s="53"/>
      <c r="M13" s="53"/>
    </row>
    <row r="14" spans="1:12" ht="12.75">
      <c r="A14" s="178" t="s">
        <v>3</v>
      </c>
      <c r="B14" s="179">
        <v>700</v>
      </c>
      <c r="C14" s="178"/>
      <c r="D14" s="271" t="s">
        <v>9</v>
      </c>
      <c r="E14" s="271"/>
      <c r="F14" s="271"/>
      <c r="G14" s="271"/>
      <c r="H14" s="101">
        <f>SUM(H16,H19)</f>
        <v>3582400</v>
      </c>
      <c r="I14" s="180"/>
      <c r="J14" s="53"/>
      <c r="K14" s="53"/>
      <c r="L14" s="53"/>
    </row>
    <row r="15" spans="1:9" ht="12.75">
      <c r="A15" s="181"/>
      <c r="B15" s="182"/>
      <c r="C15" s="181"/>
      <c r="D15" s="183"/>
      <c r="E15" s="183"/>
      <c r="F15" s="183"/>
      <c r="G15" s="183"/>
      <c r="H15" s="131"/>
      <c r="I15" s="184"/>
    </row>
    <row r="16" spans="1:9" ht="12.75">
      <c r="A16" s="181"/>
      <c r="B16" s="182"/>
      <c r="C16" s="181">
        <v>70001</v>
      </c>
      <c r="D16" s="183" t="s">
        <v>348</v>
      </c>
      <c r="E16" s="183"/>
      <c r="F16" s="183"/>
      <c r="G16" s="183"/>
      <c r="H16" s="102">
        <f>H17</f>
        <v>3472400</v>
      </c>
      <c r="I16" s="185"/>
    </row>
    <row r="17" spans="1:9" ht="12.75">
      <c r="A17" s="181"/>
      <c r="B17" s="182"/>
      <c r="C17" s="181"/>
      <c r="D17" s="182" t="s">
        <v>315</v>
      </c>
      <c r="E17" s="182"/>
      <c r="F17" s="182"/>
      <c r="G17" s="182"/>
      <c r="H17" s="102">
        <v>3472400</v>
      </c>
      <c r="I17" s="185"/>
    </row>
    <row r="18" spans="1:9" ht="12.75">
      <c r="A18" s="181"/>
      <c r="B18" s="182"/>
      <c r="C18" s="181"/>
      <c r="D18" s="183"/>
      <c r="E18" s="183"/>
      <c r="F18" s="183"/>
      <c r="G18" s="183"/>
      <c r="H18" s="131"/>
      <c r="I18" s="184"/>
    </row>
    <row r="19" spans="1:9" ht="12.75">
      <c r="A19" s="181"/>
      <c r="B19" s="182"/>
      <c r="C19" s="181">
        <v>70095</v>
      </c>
      <c r="D19" s="182" t="s">
        <v>78</v>
      </c>
      <c r="E19" s="182"/>
      <c r="F19" s="182"/>
      <c r="G19" s="182"/>
      <c r="H19" s="99">
        <f>H20</f>
        <v>110000</v>
      </c>
      <c r="I19" s="184"/>
    </row>
    <row r="20" spans="1:9" ht="12.75">
      <c r="A20" s="181"/>
      <c r="B20" s="182"/>
      <c r="C20" s="181"/>
      <c r="D20" s="183" t="s">
        <v>318</v>
      </c>
      <c r="E20" s="183"/>
      <c r="F20" s="183"/>
      <c r="G20" s="183"/>
      <c r="H20" s="102">
        <f>'zał. nr 5'!C14</f>
        <v>110000</v>
      </c>
      <c r="I20" s="185"/>
    </row>
    <row r="21" spans="1:9" ht="12.75">
      <c r="A21" s="181"/>
      <c r="B21" s="183"/>
      <c r="C21" s="181"/>
      <c r="D21" s="183"/>
      <c r="E21" s="183"/>
      <c r="F21" s="183"/>
      <c r="G21" s="183"/>
      <c r="H21" s="131"/>
      <c r="I21" s="184"/>
    </row>
    <row r="22" spans="1:9" ht="12.75">
      <c r="A22" s="186" t="s">
        <v>6</v>
      </c>
      <c r="B22" s="187">
        <v>900</v>
      </c>
      <c r="C22" s="186"/>
      <c r="D22" s="187" t="s">
        <v>349</v>
      </c>
      <c r="E22" s="187"/>
      <c r="F22" s="187"/>
      <c r="G22" s="187"/>
      <c r="H22" s="133"/>
      <c r="I22" s="184"/>
    </row>
    <row r="23" spans="1:9" ht="12.75">
      <c r="A23" s="186"/>
      <c r="B23" s="187"/>
      <c r="C23" s="186"/>
      <c r="D23" s="187" t="s">
        <v>160</v>
      </c>
      <c r="E23" s="187"/>
      <c r="F23" s="187"/>
      <c r="G23" s="187"/>
      <c r="H23" s="101">
        <f>H25+H28+H34+H31</f>
        <v>787100</v>
      </c>
      <c r="I23" s="184"/>
    </row>
    <row r="24" spans="1:9" ht="12.75">
      <c r="A24" s="181"/>
      <c r="B24" s="183"/>
      <c r="C24" s="181"/>
      <c r="D24" s="183"/>
      <c r="E24" s="183"/>
      <c r="F24" s="183"/>
      <c r="G24" s="183"/>
      <c r="H24" s="131"/>
      <c r="I24" s="184"/>
    </row>
    <row r="25" spans="1:9" ht="12.75">
      <c r="A25" s="181"/>
      <c r="B25" s="182"/>
      <c r="C25" s="181">
        <v>90002</v>
      </c>
      <c r="D25" s="182" t="s">
        <v>316</v>
      </c>
      <c r="E25" s="182"/>
      <c r="F25" s="182"/>
      <c r="G25" s="182"/>
      <c r="H25" s="102">
        <f>H26</f>
        <v>442600</v>
      </c>
      <c r="I25" s="185"/>
    </row>
    <row r="26" spans="1:9" ht="12.75">
      <c r="A26" s="181"/>
      <c r="B26" s="182"/>
      <c r="C26" s="181"/>
      <c r="D26" s="182" t="s">
        <v>315</v>
      </c>
      <c r="E26" s="182"/>
      <c r="F26" s="182"/>
      <c r="G26" s="182"/>
      <c r="H26" s="102">
        <v>442600</v>
      </c>
      <c r="I26" s="185"/>
    </row>
    <row r="27" spans="1:9" ht="12.75">
      <c r="A27" s="181"/>
      <c r="B27" s="187"/>
      <c r="C27" s="181"/>
      <c r="D27" s="182"/>
      <c r="E27" s="182"/>
      <c r="F27" s="182"/>
      <c r="G27" s="182"/>
      <c r="H27" s="102"/>
      <c r="I27" s="185"/>
    </row>
    <row r="28" spans="1:9" ht="12.75">
      <c r="A28" s="181"/>
      <c r="B28" s="187"/>
      <c r="C28" s="181">
        <v>90003</v>
      </c>
      <c r="D28" s="182" t="s">
        <v>161</v>
      </c>
      <c r="E28" s="182"/>
      <c r="F28" s="182"/>
      <c r="G28" s="182"/>
      <c r="H28" s="102">
        <f>H29</f>
        <v>120000</v>
      </c>
      <c r="I28" s="185"/>
    </row>
    <row r="29" spans="1:9" ht="12.75">
      <c r="A29" s="181"/>
      <c r="B29" s="187"/>
      <c r="C29" s="181"/>
      <c r="D29" s="182" t="s">
        <v>317</v>
      </c>
      <c r="E29" s="182"/>
      <c r="F29" s="182"/>
      <c r="G29" s="182"/>
      <c r="H29" s="102">
        <f>'zał. nr 5'!C17</f>
        <v>120000</v>
      </c>
      <c r="I29" s="185"/>
    </row>
    <row r="30" spans="1:9" ht="12.75">
      <c r="A30" s="181"/>
      <c r="B30" s="187"/>
      <c r="C30" s="181"/>
      <c r="D30" s="182"/>
      <c r="E30" s="182"/>
      <c r="F30" s="182"/>
      <c r="G30" s="182"/>
      <c r="H30" s="102"/>
      <c r="I30" s="185"/>
    </row>
    <row r="31" spans="1:11" ht="12.75">
      <c r="A31" s="181"/>
      <c r="B31" s="187"/>
      <c r="C31" s="181">
        <v>90004</v>
      </c>
      <c r="D31" s="182" t="s">
        <v>330</v>
      </c>
      <c r="E31" s="182"/>
      <c r="F31" s="182"/>
      <c r="G31" s="182"/>
      <c r="H31" s="99">
        <f>H32</f>
        <v>80000</v>
      </c>
      <c r="I31" s="188"/>
      <c r="K31" s="39"/>
    </row>
    <row r="32" spans="1:9" ht="12.75">
      <c r="A32" s="181"/>
      <c r="B32" s="187"/>
      <c r="C32" s="181"/>
      <c r="D32" s="182" t="s">
        <v>318</v>
      </c>
      <c r="E32" s="182"/>
      <c r="F32" s="182"/>
      <c r="G32" s="182"/>
      <c r="H32" s="102">
        <f>'zał. nr 5'!C18</f>
        <v>80000</v>
      </c>
      <c r="I32" s="185"/>
    </row>
    <row r="33" spans="1:9" ht="12.75">
      <c r="A33" s="181"/>
      <c r="B33" s="187"/>
      <c r="C33" s="181"/>
      <c r="D33" s="182"/>
      <c r="E33" s="182"/>
      <c r="F33" s="182"/>
      <c r="G33" s="182"/>
      <c r="H33" s="102"/>
      <c r="I33" s="185"/>
    </row>
    <row r="34" spans="1:9" ht="12.75">
      <c r="A34" s="181"/>
      <c r="B34" s="187"/>
      <c r="C34" s="181">
        <v>90095</v>
      </c>
      <c r="D34" s="182" t="s">
        <v>78</v>
      </c>
      <c r="E34" s="182"/>
      <c r="F34" s="182"/>
      <c r="G34" s="182"/>
      <c r="H34" s="102">
        <f>SUM(H35:H36)</f>
        <v>144500</v>
      </c>
      <c r="I34" s="185"/>
    </row>
    <row r="35" spans="1:9" ht="12.75">
      <c r="A35" s="181"/>
      <c r="B35" s="187"/>
      <c r="C35" s="181"/>
      <c r="D35" s="182" t="s">
        <v>315</v>
      </c>
      <c r="E35" s="182"/>
      <c r="F35" s="182"/>
      <c r="G35" s="182"/>
      <c r="H35" s="102">
        <v>135000</v>
      </c>
      <c r="I35" s="185"/>
    </row>
    <row r="36" spans="1:9" ht="12.75">
      <c r="A36" s="181"/>
      <c r="B36" s="187"/>
      <c r="C36" s="181"/>
      <c r="D36" s="182" t="s">
        <v>318</v>
      </c>
      <c r="E36" s="182"/>
      <c r="F36" s="182"/>
      <c r="G36" s="182"/>
      <c r="H36" s="102">
        <f>'zał. nr 5'!C19</f>
        <v>9500</v>
      </c>
      <c r="I36" s="185"/>
    </row>
    <row r="37" spans="1:9" ht="12.75">
      <c r="A37" s="189"/>
      <c r="B37" s="187"/>
      <c r="C37" s="189"/>
      <c r="D37" s="182"/>
      <c r="E37" s="182"/>
      <c r="F37" s="182"/>
      <c r="G37" s="182"/>
      <c r="H37" s="190"/>
      <c r="I37" s="185"/>
    </row>
    <row r="38" spans="1:9" ht="12.75">
      <c r="A38" s="191"/>
      <c r="B38" s="192"/>
      <c r="C38" s="193"/>
      <c r="D38" s="194" t="s">
        <v>308</v>
      </c>
      <c r="E38" s="195"/>
      <c r="F38" s="195"/>
      <c r="G38" s="195"/>
      <c r="H38" s="196">
        <f>H23+H14</f>
        <v>4369500</v>
      </c>
      <c r="I38" s="162"/>
    </row>
    <row r="39" spans="1:9" ht="12.75">
      <c r="A39" s="191"/>
      <c r="B39" s="197"/>
      <c r="C39" s="191"/>
      <c r="D39" s="194" t="s">
        <v>541</v>
      </c>
      <c r="E39" s="198"/>
      <c r="F39" s="198"/>
      <c r="G39" s="198"/>
      <c r="H39" s="199">
        <v>104768</v>
      </c>
      <c r="I39" s="200"/>
    </row>
    <row r="40" spans="1:9" ht="12.75">
      <c r="A40" s="263" t="s">
        <v>319</v>
      </c>
      <c r="B40" s="264"/>
      <c r="C40" s="264"/>
      <c r="D40" s="264"/>
      <c r="E40" s="264"/>
      <c r="F40" s="264"/>
      <c r="G40" s="264"/>
      <c r="H40" s="267"/>
      <c r="I40" s="201"/>
    </row>
    <row r="41" spans="1:9" ht="15.75">
      <c r="A41" s="268"/>
      <c r="B41" s="269"/>
      <c r="C41" s="269"/>
      <c r="D41" s="269"/>
      <c r="E41" s="269"/>
      <c r="F41" s="269"/>
      <c r="G41" s="269"/>
      <c r="H41" s="270"/>
      <c r="I41" s="202"/>
    </row>
    <row r="42" spans="1:9" ht="12.75">
      <c r="A42" s="197" t="s">
        <v>0</v>
      </c>
      <c r="B42" s="197" t="s">
        <v>1</v>
      </c>
      <c r="C42" s="197" t="s">
        <v>73</v>
      </c>
      <c r="D42" s="194" t="s">
        <v>74</v>
      </c>
      <c r="E42" s="198"/>
      <c r="F42" s="198"/>
      <c r="G42" s="198"/>
      <c r="H42" s="203" t="s">
        <v>191</v>
      </c>
      <c r="I42" s="204"/>
    </row>
    <row r="43" spans="1:9" ht="12.75">
      <c r="A43" s="178" t="s">
        <v>3</v>
      </c>
      <c r="B43" s="187">
        <v>700</v>
      </c>
      <c r="C43" s="205"/>
      <c r="D43" s="187" t="s">
        <v>9</v>
      </c>
      <c r="E43" s="187"/>
      <c r="F43" s="187"/>
      <c r="G43" s="187"/>
      <c r="H43" s="206">
        <f>H45+H50</f>
        <v>3582400</v>
      </c>
      <c r="I43" s="192"/>
    </row>
    <row r="44" spans="1:9" ht="12.75">
      <c r="A44" s="181"/>
      <c r="B44" s="183"/>
      <c r="C44" s="181"/>
      <c r="D44" s="183"/>
      <c r="E44" s="183"/>
      <c r="F44" s="183"/>
      <c r="G44" s="183"/>
      <c r="H44" s="131"/>
      <c r="I44" s="207"/>
    </row>
    <row r="45" spans="1:9" ht="12.75">
      <c r="A45" s="181"/>
      <c r="B45" s="183"/>
      <c r="C45" s="181">
        <v>70001</v>
      </c>
      <c r="D45" s="183" t="s">
        <v>348</v>
      </c>
      <c r="E45" s="183"/>
      <c r="F45" s="183"/>
      <c r="G45" s="183"/>
      <c r="H45" s="99">
        <f>H46</f>
        <v>3472400</v>
      </c>
      <c r="I45" s="204"/>
    </row>
    <row r="46" spans="1:9" ht="12.75">
      <c r="A46" s="181"/>
      <c r="B46" s="183"/>
      <c r="C46" s="181"/>
      <c r="D46" s="183" t="s">
        <v>75</v>
      </c>
      <c r="E46" s="183"/>
      <c r="F46" s="183"/>
      <c r="G46" s="183"/>
      <c r="H46" s="99">
        <f>SUM(H47:H48)</f>
        <v>3472400</v>
      </c>
      <c r="I46" s="204"/>
    </row>
    <row r="47" spans="1:9" ht="12.75">
      <c r="A47" s="181"/>
      <c r="B47" s="183"/>
      <c r="C47" s="181"/>
      <c r="D47" s="183" t="s">
        <v>322</v>
      </c>
      <c r="E47" s="183"/>
      <c r="F47" s="183"/>
      <c r="G47" s="183"/>
      <c r="H47" s="99">
        <v>971430</v>
      </c>
      <c r="I47" s="208"/>
    </row>
    <row r="48" spans="1:9" ht="12.75">
      <c r="A48" s="181"/>
      <c r="B48" s="183"/>
      <c r="C48" s="181"/>
      <c r="D48" s="183" t="s">
        <v>323</v>
      </c>
      <c r="E48" s="183"/>
      <c r="F48" s="183"/>
      <c r="G48" s="183"/>
      <c r="H48" s="99">
        <v>2500970</v>
      </c>
      <c r="I48" s="208"/>
    </row>
    <row r="49" spans="1:9" ht="12.75">
      <c r="A49" s="181"/>
      <c r="B49" s="183"/>
      <c r="C49" s="181"/>
      <c r="D49" s="183"/>
      <c r="E49" s="183"/>
      <c r="F49" s="183"/>
      <c r="G49" s="183"/>
      <c r="H49" s="131"/>
      <c r="I49" s="208"/>
    </row>
    <row r="50" spans="1:9" ht="12.75">
      <c r="A50" s="181"/>
      <c r="B50" s="183"/>
      <c r="C50" s="181">
        <v>70095</v>
      </c>
      <c r="D50" s="183" t="s">
        <v>78</v>
      </c>
      <c r="E50" s="183"/>
      <c r="F50" s="183"/>
      <c r="G50" s="183"/>
      <c r="H50" s="99">
        <f>H51</f>
        <v>110000</v>
      </c>
      <c r="I50" s="208"/>
    </row>
    <row r="51" spans="1:9" ht="12.75">
      <c r="A51" s="181"/>
      <c r="B51" s="183"/>
      <c r="C51" s="181"/>
      <c r="D51" s="183" t="s">
        <v>321</v>
      </c>
      <c r="E51" s="183"/>
      <c r="F51" s="183"/>
      <c r="G51" s="183"/>
      <c r="H51" s="99">
        <v>110000</v>
      </c>
      <c r="I51" s="208"/>
    </row>
    <row r="52" spans="1:9" ht="12.75">
      <c r="A52" s="181"/>
      <c r="B52" s="183"/>
      <c r="C52" s="181"/>
      <c r="D52" s="183"/>
      <c r="E52" s="183"/>
      <c r="F52" s="183"/>
      <c r="G52" s="183"/>
      <c r="H52" s="131"/>
      <c r="I52" s="208"/>
    </row>
    <row r="53" spans="1:9" ht="12.75">
      <c r="A53" s="186" t="s">
        <v>6</v>
      </c>
      <c r="B53" s="187">
        <v>900</v>
      </c>
      <c r="C53" s="181"/>
      <c r="D53" s="187" t="s">
        <v>349</v>
      </c>
      <c r="E53" s="187"/>
      <c r="F53" s="187"/>
      <c r="G53" s="187"/>
      <c r="H53" s="131"/>
      <c r="I53" s="208"/>
    </row>
    <row r="54" spans="1:9" ht="12.75">
      <c r="A54" s="181"/>
      <c r="B54" s="183"/>
      <c r="C54" s="181"/>
      <c r="D54" s="187" t="s">
        <v>160</v>
      </c>
      <c r="E54" s="183"/>
      <c r="F54" s="183"/>
      <c r="G54" s="183"/>
      <c r="H54" s="101">
        <f>H56+H66+H71+H61</f>
        <v>787100</v>
      </c>
      <c r="I54" s="208"/>
    </row>
    <row r="55" spans="1:9" ht="12.75">
      <c r="A55" s="181"/>
      <c r="B55" s="183"/>
      <c r="C55" s="181"/>
      <c r="D55" s="183"/>
      <c r="E55" s="183"/>
      <c r="F55" s="183"/>
      <c r="G55" s="183"/>
      <c r="H55" s="131"/>
      <c r="I55" s="208"/>
    </row>
    <row r="56" spans="1:9" ht="12.75">
      <c r="A56" s="181"/>
      <c r="B56" s="183"/>
      <c r="C56" s="181">
        <v>90002</v>
      </c>
      <c r="D56" s="183" t="s">
        <v>316</v>
      </c>
      <c r="E56" s="183"/>
      <c r="F56" s="183"/>
      <c r="G56" s="183"/>
      <c r="H56" s="99">
        <f>H57</f>
        <v>442600</v>
      </c>
      <c r="I56" s="204"/>
    </row>
    <row r="57" spans="1:9" ht="12.75">
      <c r="A57" s="181"/>
      <c r="B57" s="183"/>
      <c r="C57" s="181"/>
      <c r="D57" s="183" t="s">
        <v>321</v>
      </c>
      <c r="E57" s="183"/>
      <c r="F57" s="183"/>
      <c r="G57" s="183"/>
      <c r="H57" s="99">
        <f>SUM(H58:H59)</f>
        <v>442600</v>
      </c>
      <c r="I57" s="208"/>
    </row>
    <row r="58" spans="1:9" ht="12.75">
      <c r="A58" s="181"/>
      <c r="B58" s="183"/>
      <c r="C58" s="181"/>
      <c r="D58" s="183" t="s">
        <v>322</v>
      </c>
      <c r="E58" s="183"/>
      <c r="F58" s="183"/>
      <c r="G58" s="183"/>
      <c r="H58" s="99">
        <f>188800+13900+35300+4630</f>
        <v>242630</v>
      </c>
      <c r="I58" s="208"/>
    </row>
    <row r="59" spans="1:9" ht="12.75">
      <c r="A59" s="181"/>
      <c r="B59" s="183"/>
      <c r="C59" s="181"/>
      <c r="D59" s="183" t="s">
        <v>323</v>
      </c>
      <c r="E59" s="183"/>
      <c r="F59" s="183"/>
      <c r="G59" s="183"/>
      <c r="H59" s="99">
        <f>442600-242630</f>
        <v>199970</v>
      </c>
      <c r="I59" s="208"/>
    </row>
    <row r="60" spans="1:9" ht="12.75">
      <c r="A60" s="181"/>
      <c r="B60" s="183"/>
      <c r="C60" s="181"/>
      <c r="D60" s="183"/>
      <c r="E60" s="183"/>
      <c r="F60" s="183"/>
      <c r="G60" s="183"/>
      <c r="H60" s="99"/>
      <c r="I60" s="208"/>
    </row>
    <row r="61" spans="1:9" ht="12.75">
      <c r="A61" s="181"/>
      <c r="B61" s="183"/>
      <c r="C61" s="181">
        <v>90003</v>
      </c>
      <c r="D61" s="183" t="s">
        <v>161</v>
      </c>
      <c r="E61" s="183"/>
      <c r="F61" s="183"/>
      <c r="G61" s="183"/>
      <c r="H61" s="99">
        <f>H62</f>
        <v>120000</v>
      </c>
      <c r="I61" s="208"/>
    </row>
    <row r="62" spans="1:9" ht="12.75">
      <c r="A62" s="181"/>
      <c r="B62" s="183"/>
      <c r="C62" s="181"/>
      <c r="D62" s="183" t="s">
        <v>321</v>
      </c>
      <c r="E62" s="183"/>
      <c r="F62" s="183"/>
      <c r="G62" s="183"/>
      <c r="H62" s="99">
        <f>SUM(H63:H64)</f>
        <v>120000</v>
      </c>
      <c r="I62" s="204"/>
    </row>
    <row r="63" spans="1:9" ht="12.75">
      <c r="A63" s="181"/>
      <c r="B63" s="183"/>
      <c r="C63" s="181"/>
      <c r="D63" s="183" t="s">
        <v>322</v>
      </c>
      <c r="E63" s="183"/>
      <c r="F63" s="183"/>
      <c r="G63" s="183"/>
      <c r="H63" s="99">
        <f>71300+5100+13350+1750</f>
        <v>91500</v>
      </c>
      <c r="I63" s="204"/>
    </row>
    <row r="64" spans="1:9" ht="12.75">
      <c r="A64" s="181"/>
      <c r="B64" s="183"/>
      <c r="C64" s="181"/>
      <c r="D64" s="183" t="s">
        <v>323</v>
      </c>
      <c r="E64" s="183"/>
      <c r="F64" s="183"/>
      <c r="G64" s="183"/>
      <c r="H64" s="99">
        <f>120000-H63</f>
        <v>28500</v>
      </c>
      <c r="I64" s="204"/>
    </row>
    <row r="65" spans="1:9" ht="12.75">
      <c r="A65" s="181"/>
      <c r="B65" s="183"/>
      <c r="C65" s="181"/>
      <c r="D65" s="183"/>
      <c r="E65" s="183"/>
      <c r="F65" s="183"/>
      <c r="G65" s="183"/>
      <c r="H65" s="99"/>
      <c r="I65" s="204"/>
    </row>
    <row r="66" spans="1:9" ht="12.75">
      <c r="A66" s="181"/>
      <c r="B66" s="183"/>
      <c r="C66" s="181">
        <v>90004</v>
      </c>
      <c r="D66" s="183" t="s">
        <v>330</v>
      </c>
      <c r="E66" s="183"/>
      <c r="F66" s="183"/>
      <c r="G66" s="183"/>
      <c r="H66" s="99">
        <f>H67</f>
        <v>80000</v>
      </c>
      <c r="I66" s="204"/>
    </row>
    <row r="67" spans="1:9" ht="12.75">
      <c r="A67" s="181"/>
      <c r="B67" s="183"/>
      <c r="C67" s="181"/>
      <c r="D67" s="183" t="s">
        <v>321</v>
      </c>
      <c r="E67" s="183"/>
      <c r="F67" s="183"/>
      <c r="G67" s="183"/>
      <c r="H67" s="99">
        <f>SUM(H68:H69)</f>
        <v>80000</v>
      </c>
      <c r="I67" s="204"/>
    </row>
    <row r="68" spans="1:9" ht="12.75">
      <c r="A68" s="181"/>
      <c r="B68" s="183"/>
      <c r="C68" s="181"/>
      <c r="D68" s="183" t="s">
        <v>322</v>
      </c>
      <c r="E68" s="183"/>
      <c r="F68" s="183"/>
      <c r="G68" s="183"/>
      <c r="H68" s="99">
        <f>43200+3700+8100+1060</f>
        <v>56060</v>
      </c>
      <c r="I68" s="204"/>
    </row>
    <row r="69" spans="1:9" ht="12.75">
      <c r="A69" s="181"/>
      <c r="B69" s="183"/>
      <c r="C69" s="181"/>
      <c r="D69" s="183" t="s">
        <v>323</v>
      </c>
      <c r="E69" s="183"/>
      <c r="F69" s="183"/>
      <c r="G69" s="183"/>
      <c r="H69" s="99">
        <f>80000-H68</f>
        <v>23940</v>
      </c>
      <c r="I69" s="204"/>
    </row>
    <row r="70" spans="1:9" ht="12.75">
      <c r="A70" s="181"/>
      <c r="B70" s="183"/>
      <c r="C70" s="181"/>
      <c r="D70" s="183"/>
      <c r="E70" s="183"/>
      <c r="F70" s="183"/>
      <c r="G70" s="183"/>
      <c r="H70" s="99"/>
      <c r="I70" s="204"/>
    </row>
    <row r="71" spans="1:9" ht="12.75">
      <c r="A71" s="181"/>
      <c r="B71" s="183"/>
      <c r="C71" s="181">
        <v>90005</v>
      </c>
      <c r="D71" s="183" t="s">
        <v>78</v>
      </c>
      <c r="E71" s="183"/>
      <c r="F71" s="183"/>
      <c r="G71" s="183"/>
      <c r="H71" s="99">
        <f>H72</f>
        <v>144500</v>
      </c>
      <c r="I71" s="204"/>
    </row>
    <row r="72" spans="1:11" ht="12.75">
      <c r="A72" s="181"/>
      <c r="B72" s="183"/>
      <c r="C72" s="181"/>
      <c r="D72" s="183" t="s">
        <v>321</v>
      </c>
      <c r="E72" s="183"/>
      <c r="F72" s="183"/>
      <c r="G72" s="183"/>
      <c r="H72" s="99">
        <f>SUM(H73:H74)</f>
        <v>144500</v>
      </c>
      <c r="I72" s="204"/>
      <c r="K72" s="39"/>
    </row>
    <row r="73" spans="1:9" ht="12.75">
      <c r="A73" s="181"/>
      <c r="B73" s="183"/>
      <c r="C73" s="181"/>
      <c r="D73" s="183" t="s">
        <v>322</v>
      </c>
      <c r="E73" s="183"/>
      <c r="F73" s="183"/>
      <c r="G73" s="183"/>
      <c r="H73" s="99">
        <f>123000+7400+23000+3000-9000-5860</f>
        <v>141540</v>
      </c>
      <c r="I73" s="204"/>
    </row>
    <row r="74" spans="1:9" ht="12.75">
      <c r="A74" s="181"/>
      <c r="B74" s="183"/>
      <c r="C74" s="181"/>
      <c r="D74" s="183" t="s">
        <v>323</v>
      </c>
      <c r="E74" s="183"/>
      <c r="F74" s="183"/>
      <c r="G74" s="183"/>
      <c r="H74" s="99">
        <f>17600-14640</f>
        <v>2960</v>
      </c>
      <c r="I74" s="204"/>
    </row>
    <row r="75" spans="1:9" ht="12.75">
      <c r="A75" s="189"/>
      <c r="B75" s="183"/>
      <c r="C75" s="189"/>
      <c r="D75" s="183"/>
      <c r="E75" s="183"/>
      <c r="F75" s="183"/>
      <c r="G75" s="183"/>
      <c r="H75" s="99"/>
      <c r="I75" s="204"/>
    </row>
    <row r="76" spans="1:9" ht="12.75">
      <c r="A76" s="191"/>
      <c r="B76" s="191"/>
      <c r="C76" s="191"/>
      <c r="D76" s="193"/>
      <c r="E76" s="193"/>
      <c r="F76" s="193"/>
      <c r="G76" s="198" t="s">
        <v>324</v>
      </c>
      <c r="H76" s="196">
        <f>H54+H43</f>
        <v>4369500</v>
      </c>
      <c r="I76" s="204"/>
    </row>
    <row r="77" spans="1:9" ht="12.75">
      <c r="A77" s="189"/>
      <c r="B77" s="189"/>
      <c r="C77" s="189"/>
      <c r="D77" s="194" t="s">
        <v>347</v>
      </c>
      <c r="E77" s="198"/>
      <c r="F77" s="198"/>
      <c r="G77" s="198"/>
      <c r="H77" s="233">
        <v>104768</v>
      </c>
      <c r="I77" s="209"/>
    </row>
    <row r="78" ht="12.75">
      <c r="I78" s="9"/>
    </row>
    <row r="80" spans="3:8" ht="12.75">
      <c r="C80" s="244"/>
      <c r="D80" s="244"/>
      <c r="E80" s="244"/>
      <c r="F80" s="244"/>
      <c r="G80" s="244"/>
      <c r="H80" s="244"/>
    </row>
    <row r="82" ht="12.75">
      <c r="H82" s="53"/>
    </row>
  </sheetData>
  <mergeCells count="9">
    <mergeCell ref="D2:H2"/>
    <mergeCell ref="C80:H80"/>
    <mergeCell ref="A4:H4"/>
    <mergeCell ref="A11:H11"/>
    <mergeCell ref="A5:H5"/>
    <mergeCell ref="A40:H41"/>
    <mergeCell ref="D14:G14"/>
    <mergeCell ref="D13:G13"/>
    <mergeCell ref="A9:I9"/>
  </mergeCells>
  <printOptions/>
  <pageMargins left="1.3779527559055118" right="0.7874015748031497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KOMUNIKACJA</dc:creator>
  <cp:keywords/>
  <dc:description/>
  <cp:lastModifiedBy>Aleksander Serafin</cp:lastModifiedBy>
  <cp:lastPrinted>2004-02-29T13:22:36Z</cp:lastPrinted>
  <dcterms:created xsi:type="dcterms:W3CDTF">2002-10-29T13:03:50Z</dcterms:created>
  <dcterms:modified xsi:type="dcterms:W3CDTF">2004-02-29T13:31:09Z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