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9"/>
  </bookViews>
  <sheets>
    <sheet name="zał nr 1 dochody" sheetId="1" r:id="rId1"/>
    <sheet name="zał nr 2 dotacje nazad zlec" sheetId="2" r:id="rId2"/>
    <sheet name="Wydatki zlecone _2_" sheetId="3" r:id="rId3"/>
    <sheet name="zał nr 4 wydatki " sheetId="4" r:id="rId4"/>
    <sheet name="zał nr 5 dotacje do przekazania" sheetId="5" r:id="rId5"/>
    <sheet name="zał nr 6 plan wydat majątk" sheetId="6" r:id="rId6"/>
    <sheet name="zał nr 7 plan przychod i rozchod" sheetId="7" r:id="rId7"/>
    <sheet name="zał nr 9 plan przychod i wydat zakł budż" sheetId="8" r:id="rId8"/>
    <sheet name="zał nr 10 wydatki jednost pomocniczych" sheetId="9" r:id="rId9"/>
    <sheet name="zał nr 11 wieloletni  progr  inwest" sheetId="10" r:id="rId10"/>
    <sheet name="Arkusz1" sheetId="11" state="hidden" r:id="rId11"/>
    <sheet name="GFOSiGW" sheetId="12" state="hidden" r:id="rId12"/>
  </sheets>
  <definedNames>
    <definedName name="_xlnm.Print_Area" localSheetId="2">'Wydatki zlecone _2_'!$A$1:$E$38</definedName>
    <definedName name="_xlnm.Print_Area" localSheetId="0">'zał nr 1 dochody'!$A$1:$D$90</definedName>
    <definedName name="_xlnm.Print_Titles" localSheetId="0">'zał nr 1 dochody'!$6:$7</definedName>
    <definedName name="_xlnm.Print_Titles" localSheetId="9">'zał nr 11 wieloletni  progr  inwest'!$8:$10</definedName>
    <definedName name="_xlnm.Print_Titles" localSheetId="3">'zał nr 4 wydatki '!$4:$5</definedName>
    <definedName name="_xlnm.Print_Titles" localSheetId="5">'zał nr 6 plan wydat majątk'!$8:$9</definedName>
    <definedName name="TABLE">'zał nr 1 dochody'!#REF!</definedName>
    <definedName name="TABLE_2">'zał nr 1 dochody'!#REF!</definedName>
    <definedName name="TABLE_3">'zał nr 1 dochody'!#REF!</definedName>
  </definedNames>
  <calcPr fullCalcOnLoad="1"/>
</workbook>
</file>

<file path=xl/sharedStrings.xml><?xml version="1.0" encoding="utf-8"?>
<sst xmlns="http://schemas.openxmlformats.org/spreadsheetml/2006/main" count="719" uniqueCount="719">
  <si>
    <t xml:space="preserve">Załącznik Nr 1 do Uchwały Nr XXXVII/321/2005 Rady Miejskiej w Kuźni Raciborskiej z dnia 22.12.2005 </t>
  </si>
  <si>
    <t xml:space="preserve"> DOCHODY BUDŻETOWE NA 2006 ROK WEDŁUG WAŻNIEJSZYCH ŹRÓDEŁ I DZIAŁÓW KLASYFIKACJI</t>
  </si>
  <si>
    <t>Lp.</t>
  </si>
  <si>
    <t>Dział</t>
  </si>
  <si>
    <t>Nazwa działu</t>
  </si>
  <si>
    <t>Plan</t>
  </si>
  <si>
    <t>1.</t>
  </si>
  <si>
    <t>020</t>
  </si>
  <si>
    <t>Leśnictwo</t>
  </si>
  <si>
    <t xml:space="preserve">* czynsz za dzierżawę terenów łowieckich </t>
  </si>
  <si>
    <t>2.</t>
  </si>
  <si>
    <t>Gospodarka mieszkaniowa</t>
  </si>
  <si>
    <t>* wpływy z opłat za zarząd, użytkowanie   i użytkowanie wieczyste nieruchomości</t>
  </si>
  <si>
    <t>* wpływy z usług</t>
  </si>
  <si>
    <t>* dochody z najmu i dzierżawy składników majątkowych</t>
  </si>
  <si>
    <t>* wpływy z tytułu odpłatnego nabycia prawa własności oraz prawa użytkowania wieczystego</t>
  </si>
  <si>
    <t>* pozostałe odsetki</t>
  </si>
  <si>
    <t>* wpływy z różnych dochodów</t>
  </si>
  <si>
    <t>3.</t>
  </si>
  <si>
    <t>Administracja publiczna</t>
  </si>
  <si>
    <t>* dotacja celowa na zadania zlecone -  utrzymanie USC, Meldunki i Dowody Osobiste</t>
  </si>
  <si>
    <t>* pozostałe odsetki</t>
  </si>
  <si>
    <t>* wpływy z różnych dochodów</t>
  </si>
  <si>
    <t>* 5% procent od dochodów pobranych w związku z realizacją zadań z zakresu administracji rządowej (dowody osobiste)</t>
  </si>
  <si>
    <r>
      <rPr>
        <sz val="10"/>
        <rFont val="Arial CE"/>
        <family val="2"/>
      </rPr>
      <t xml:space="preserve">* środki na dofinansowanie własnych zadań bieżących pozyskane z innych źródeł 
</t>
    </r>
  </si>
  <si>
    <t>4.</t>
  </si>
  <si>
    <t>Urzędy naczelnych organów władzy państwowej, kontroli i ochrony prawa oraz sądownictwa</t>
  </si>
  <si>
    <t>* dotacja z Krajowego Biura Wyborczego na   prowadzenie rejestru wyborców</t>
  </si>
  <si>
    <t>5.</t>
  </si>
  <si>
    <t>Bezpieczeństwo publiczne i ochrona przeciwpożarowa</t>
  </si>
  <si>
    <t>* dotacja z Powiatu Raciborskiego</t>
  </si>
  <si>
    <t>6.</t>
  </si>
  <si>
    <t>Dochody od osób prawnych, od osób fizycznych i od innych jednostek nie posiadających osobowości prawnej oraz wydatki związane z ich poborem</t>
  </si>
  <si>
    <t>* wpływy z karty podatkowej</t>
  </si>
  <si>
    <t>* podatek od nieruchomości</t>
  </si>
  <si>
    <t>* podatek rolny</t>
  </si>
  <si>
    <t>* podatek leśny</t>
  </si>
  <si>
    <t>* podatek od środków transportowych</t>
  </si>
  <si>
    <t>* podatek od spadków i darowizn</t>
  </si>
  <si>
    <t>* podatek od posiadania psów</t>
  </si>
  <si>
    <t>* wpływy z opłaty targowej</t>
  </si>
  <si>
    <t>* podatek od czynności cywilnoprawnych</t>
  </si>
  <si>
    <t xml:space="preserve">* opłata za wpis lub zmiany we wpisie do ewidencji działalności gospodarczej </t>
  </si>
  <si>
    <t>* odsetki od nieterminowych wpłat podatków  i opłat</t>
  </si>
  <si>
    <t>* wpływy z opłaty skarbowej</t>
  </si>
  <si>
    <t>* wpływy za zajęcie pasa drogowego</t>
  </si>
  <si>
    <t>* wpływy z różnych dochodów</t>
  </si>
  <si>
    <t>* podatek dochodowy od osób fizycznych - udziały</t>
  </si>
  <si>
    <t>* podatek dochodowy od osób prawnych-udziały</t>
  </si>
  <si>
    <t>* wpływy z opłat za zezwolenia na sprzedaż alkoholu</t>
  </si>
  <si>
    <t>7.</t>
  </si>
  <si>
    <t>Różne rozliczenia</t>
  </si>
  <si>
    <t>1. Subwencja ogólna</t>
  </si>
  <si>
    <t xml:space="preserve">* część oświatowa </t>
  </si>
  <si>
    <t>* część równoważąca</t>
  </si>
  <si>
    <t>* część wyrównawcza</t>
  </si>
  <si>
    <t>z tego:</t>
  </si>
  <si>
    <t>a) kwota podstawowa</t>
  </si>
  <si>
    <t>b) kwota uzupełniająca</t>
  </si>
  <si>
    <t>8.</t>
  </si>
  <si>
    <t>Oświata i wychowanie</t>
  </si>
  <si>
    <t>* wpływy z opłat stałych w przedszkolach</t>
  </si>
  <si>
    <t>* dochody z najmu lokali w szkołach</t>
  </si>
  <si>
    <t>* pozostałe odsetki</t>
  </si>
  <si>
    <t>9.</t>
  </si>
  <si>
    <t>851</t>
  </si>
  <si>
    <t>Ochrona zdrowia</t>
  </si>
  <si>
    <t>*pozostałe dochody (należności po zlikwidowany Zakładzie Lecznictwa Ambulatoryjnego)</t>
  </si>
  <si>
    <t>*wpływy ze sprzedaży składników majątkowych (należności po zlikwidowanym ZLA)</t>
  </si>
  <si>
    <t>10.</t>
  </si>
  <si>
    <t>Pomoc społeczna</t>
  </si>
  <si>
    <t>1. dotacje celowe na zadania zlecone:</t>
  </si>
  <si>
    <t>* świadczenia rodzinne, zaliczki alimentacyjne</t>
  </si>
  <si>
    <t>* składki na ubezpieczenia zdrowotne</t>
  </si>
  <si>
    <t>* zasiłki i pomoc w naturze</t>
  </si>
  <si>
    <t>2. dotacje celowe na zadania własne:</t>
  </si>
  <si>
    <t>* posiłek dla potrzebujących</t>
  </si>
  <si>
    <t>* ośrodki pomocy społecznej</t>
  </si>
  <si>
    <t>* zasiłki i pomoc w naturze oraz składki na ubezpieczenia emerytalne i rentowe</t>
  </si>
  <si>
    <t>3. wpływy z usług opiekuńczych</t>
  </si>
  <si>
    <t>4. Wpływy z tytułu opłat za pobyt osób w domach pomocy społecznej</t>
  </si>
  <si>
    <t>11.</t>
  </si>
  <si>
    <t>Edukacyjna opieka wychowawcza</t>
  </si>
  <si>
    <t>* wpływy z opłat ze świetlic szkolnych</t>
  </si>
  <si>
    <t>12.</t>
  </si>
  <si>
    <t>Gospodarka komunalna i ochrona środowiska</t>
  </si>
  <si>
    <t>* wpływy z opłaty produktowej</t>
  </si>
  <si>
    <t>OGÓŁEM  DOCHODY</t>
  </si>
  <si>
    <t xml:space="preserve"> </t>
  </si>
  <si>
    <t xml:space="preserve">Załącznik Nr 2 do Uchwały Nr XXXVII/321/2005 Rady Miejskiej w Kuźni Raciborskiej z dnia 22.12.2005 </t>
  </si>
  <si>
    <t xml:space="preserve"> </t>
  </si>
  <si>
    <t>DOTACJE   NA   ZADANIA   ZLECONE  -   2006  ROK (w złotych)</t>
  </si>
  <si>
    <t>Lp.</t>
  </si>
  <si>
    <t>Dział</t>
  </si>
  <si>
    <t>Nazwa</t>
  </si>
  <si>
    <t>Plan</t>
  </si>
  <si>
    <t>1.</t>
  </si>
  <si>
    <t>Administracja publiczna</t>
  </si>
  <si>
    <t>* dotacja od Wojewody Śląskiego w tym:</t>
  </si>
  <si>
    <t xml:space="preserve">1. Zadania nadzorowane przez Wydział Spraw Obywatelskich i Migracji  </t>
  </si>
  <si>
    <t xml:space="preserve">2. Zadania nadzorowane przez Wydział Zarządzania Kryzysowego </t>
  </si>
  <si>
    <t xml:space="preserve">3. Zadania nadzorowane przez Wydział Rozwoju Regionalnego </t>
  </si>
  <si>
    <t>2.</t>
  </si>
  <si>
    <t>Urzędy naczelnych organów władzy państwowej, kontroli i ochrony prawa oraz sądownictwa</t>
  </si>
  <si>
    <t>* dotacja z Krajowego Biura Wyborczego na   prowadzenie rejestru wyborców</t>
  </si>
  <si>
    <t>3.</t>
  </si>
  <si>
    <t>Pomoc społeczna</t>
  </si>
  <si>
    <t>*dotacje przekazuje Śląski Urząd Wojewódzki w tym:</t>
  </si>
  <si>
    <t>1. Świadczenia rodzinne, zaliczka alimentacyjna oraz składki na ubezpieczenia emerytalne i rentowe z ubezpieczenia społecznego</t>
  </si>
  <si>
    <t>2. Składki na ubezpieczenia zdrowotne opłacane za osoby pobierające niektóre świadczenia z pomocy społecznej oraz niektóre świadczenia rodzinne</t>
  </si>
  <si>
    <t>3. Zasiłki i pomoc w naturze oraz składki na ubezpieczenia emerytalne i rentowe</t>
  </si>
  <si>
    <t>OGÓŁEM     DOTACJE</t>
  </si>
  <si>
    <t>w tym:</t>
  </si>
  <si>
    <t>1. Dotacje z Śląskiego Urzędu Wojewódzkiego</t>
  </si>
  <si>
    <t>2. Krajowe Biuro Wyborcze</t>
  </si>
  <si>
    <t>Lp.</t>
  </si>
  <si>
    <t xml:space="preserve">Dział </t>
  </si>
  <si>
    <t xml:space="preserve">Rozdział  </t>
  </si>
  <si>
    <t xml:space="preserve">                 Nazwa</t>
  </si>
  <si>
    <t xml:space="preserve">Plan </t>
  </si>
  <si>
    <t>1.</t>
  </si>
  <si>
    <t xml:space="preserve">      Administracja publiczna</t>
  </si>
  <si>
    <t>Urzędy wojewódzkie</t>
  </si>
  <si>
    <t>* Wydatki bieżące:</t>
  </si>
  <si>
    <t>1. Wynagrodzenia i pochodne od wynagrodzeń</t>
  </si>
  <si>
    <t>2.</t>
  </si>
  <si>
    <t>Urzędy naczelnych organów władzy państwowej, kontroli i ochrony prawa oraz sądownictwa</t>
  </si>
  <si>
    <t>Urzędy naczelnych organów władzy państwowej, kontroli i ochrony prawa</t>
  </si>
  <si>
    <t>* Wydatki bieżące</t>
  </si>
  <si>
    <t>1. Środki na prowadzenie rejestru  wyborców</t>
  </si>
  <si>
    <t>3.</t>
  </si>
  <si>
    <t>Pomoc społeczna</t>
  </si>
  <si>
    <t>Świadczenia rodzinne, zaliczka alimentacyjna oraz składki na ubezpieczenia emerytalne i rentowe z ubezpieczenia społecznego</t>
  </si>
  <si>
    <t>* Wydatki bieżące</t>
  </si>
  <si>
    <t>1.Świadczenia społeczne</t>
  </si>
  <si>
    <t>2. Składki na ubezpieczenia społeczne</t>
  </si>
  <si>
    <t>3. Wynagrodzenia i pochodne od wynagrodzeń</t>
  </si>
  <si>
    <t>4. Pozostałe wydatki</t>
  </si>
  <si>
    <t>5. Zaliczka alimentacyjna</t>
  </si>
  <si>
    <t>Składki na ubezpieczenia zdrowotne opłacane za osoby pobierające niektóre świadczenia z pomocy społecznej oraz niektóre świadczenia rodzinne</t>
  </si>
  <si>
    <t>* Wydatki bieżące</t>
  </si>
  <si>
    <t>1. Składki na ubezpieczenia zdrowotne</t>
  </si>
  <si>
    <t>Zasiłki i pomoc w naturze oraz składki na ubezpieczenia emerytalne i rentowe</t>
  </si>
  <si>
    <t>* Wydatki bieżące:</t>
  </si>
  <si>
    <t>1. Świadczenia społeczne</t>
  </si>
  <si>
    <t>RAZEM wydatki na w/w zadania</t>
  </si>
  <si>
    <t>Załącznik Nr 4 do Uchwały Nr XXXVII/321/2005 Rady Miejskiej w Kuźni Raciborskiej z dnia 22.12.2005</t>
  </si>
  <si>
    <t xml:space="preserve"> Wydatki budżetowe na 2006 rok w podziale na działy i rozdziały klasyfikacji wydatków</t>
  </si>
  <si>
    <t xml:space="preserve">Lp. </t>
  </si>
  <si>
    <t>Dział</t>
  </si>
  <si>
    <t>Rozdział</t>
  </si>
  <si>
    <t>Nazwa</t>
  </si>
  <si>
    <t>Plan</t>
  </si>
  <si>
    <t>1.</t>
  </si>
  <si>
    <t>010</t>
  </si>
  <si>
    <t>Rolnictwo i łowiectwo</t>
  </si>
  <si>
    <t>01009</t>
  </si>
  <si>
    <t>Spółki wodne</t>
  </si>
  <si>
    <t>*Wydatki bieżące:</t>
  </si>
  <si>
    <t>1. Dotacja celowa z budżetu gminy dla Miejskiej Spółki Wodnej w Kuźni Raciborskiej - konserwacja urządzeń melioracji szczególnej</t>
  </si>
  <si>
    <t>01010</t>
  </si>
  <si>
    <t>Infrastruktura wodociągowa i sanitacyjna wsi:</t>
  </si>
  <si>
    <t>* Wydatki majątkowe:</t>
  </si>
  <si>
    <t xml:space="preserve">1. Analiza ekonomiczna wykonania lokalnego ujęcia wody w miejscowości Rudy, przysiółek Paproć </t>
  </si>
  <si>
    <t xml:space="preserve">2. Budowa sieci wodociągowej z rur PCVfi110-połączenie sieci wodociągowej przy ul. Browarnej w Kuźni Raciborskiej z siecią wodociągową przy ul. Fabrycznej w miejscowości Budziska </t>
  </si>
  <si>
    <t>3. Projekt budowy ujęcia wody dla miasta i gminy Kuźnia Raciborska, zlokalizowanego w obszarze leśnym obrębu Solarnia wraz z infrastrukturą towarzyszącą (sieć magistralna, zasilanie elektroenergetyczne)</t>
  </si>
  <si>
    <t>4. Rozbudowa sieci wodociągowej w miejscowości Rudy przy ul. Rybnickiej</t>
  </si>
  <si>
    <t>5. Inwentaryzacja powykonawcza sieci wodociągowej wykonanej w latach 1991-1997 na terenie poszczególnych sołectw w gminie Kuźnia Raciborska</t>
  </si>
  <si>
    <t>01030</t>
  </si>
  <si>
    <t>Izby Rolnicze</t>
  </si>
  <si>
    <t>* Wydatki bieżące:</t>
  </si>
  <si>
    <t>1. Przelew środków do Izby Rolniczej w Katowicach - 2% uzyskanych wpływów z podatku rolnego</t>
  </si>
  <si>
    <t>01095</t>
  </si>
  <si>
    <t>Pozostała działalność</t>
  </si>
  <si>
    <t>* Wydatki bieżące:</t>
  </si>
  <si>
    <t>1. Udział gminy w Śląskim Programie Odnowy Wsi</t>
  </si>
  <si>
    <t>2.</t>
  </si>
  <si>
    <t>020</t>
  </si>
  <si>
    <t>Leśnictwo</t>
  </si>
  <si>
    <t>02001</t>
  </si>
  <si>
    <t>Gospodarka leśna</t>
  </si>
  <si>
    <t>* Wydatki bieżące:</t>
  </si>
  <si>
    <t>1. Za wyłączenie gruntów z produkcji  leśnej</t>
  </si>
  <si>
    <t>3.</t>
  </si>
  <si>
    <t>Transport i łączność</t>
  </si>
  <si>
    <t>60004</t>
  </si>
  <si>
    <t>Lokalny transport zbiorowy</t>
  </si>
  <si>
    <r>
      <rPr>
        <b/>
        <sz val="10"/>
        <color indexed="8"/>
        <rFont val="Arial CE"/>
        <family val="2"/>
      </rPr>
      <t>*</t>
    </r>
    <r>
      <rPr>
        <sz val="10"/>
        <color indexed="8"/>
        <rFont val="Arial CE"/>
        <family val="2"/>
      </rPr>
      <t>Wydatki bieżące:</t>
    </r>
  </si>
  <si>
    <t xml:space="preserve">1. Dotacja z budżetu dla Miasta Rybnik do przewozów  pasażerskich </t>
  </si>
  <si>
    <t>2. Dopłata do komunikacji miejskiej - PKS Racibórz</t>
  </si>
  <si>
    <t>60013</t>
  </si>
  <si>
    <t>Drogi publiczne wojewódzkie</t>
  </si>
  <si>
    <t>*Wydatki majątkowe:</t>
  </si>
  <si>
    <t>1.Pomoc finansowa dla Województwa Śląskiego na budowę kładki dla pieszych w ciągu drogi wojewódzkiej DW425 nad rzeką Rudką w KM 13+ 540 w miejscowości Kuźnia Raciborska</t>
  </si>
  <si>
    <t>2. Pomoc finansowa dla Województwa Śląskiego na budowę kładki dla pieszych w ciągu drogi wojewódzkiej DW919 nad rzeką Rudka w KM 23+168 w miejscowości Rudy.</t>
  </si>
  <si>
    <t>60014</t>
  </si>
  <si>
    <t>Drogi publiczne powiatowe</t>
  </si>
  <si>
    <t>*Wydatki majątkowe:</t>
  </si>
  <si>
    <t>1. Pomoc finansowa dla Powiatu Raciborskiego na budowę chodnika przy ul. Topolowej pomiędzy miejscowościami Kuźnia Raciborska - Siedliska</t>
  </si>
  <si>
    <t>Drogi publiczne gminne</t>
  </si>
  <si>
    <t>* Wydatki bieżące:</t>
  </si>
  <si>
    <t>1. Remonty dróg gminnych</t>
  </si>
  <si>
    <t>2. Wymiana uszkodzonego i uzupełnienie brakującego oznakowania pionowego dróg gminnych wraz z oznakowaniem poziomym</t>
  </si>
  <si>
    <t>* Wydatki majątkowe:</t>
  </si>
  <si>
    <t>1. Budowa miejsc parkingowych - Osiedle Kuźnia Raciborska</t>
  </si>
  <si>
    <t>2. Modernizacja centrum wsi Turze</t>
  </si>
  <si>
    <t>3. Modernizacja centrum wsi Rudy</t>
  </si>
  <si>
    <t>4. Zakup ławki z zadaszeniem</t>
  </si>
  <si>
    <t>Drogi wewnętrzne</t>
  </si>
  <si>
    <t>* Wydatki bieżące:</t>
  </si>
  <si>
    <t xml:space="preserve">1. Modernizacja dróg transportu rolniczego </t>
  </si>
  <si>
    <t>4.</t>
  </si>
  <si>
    <t>Gospodarka mieszkaniowa</t>
  </si>
  <si>
    <t>Gospodarka gruntami i nieruchomościami</t>
  </si>
  <si>
    <t>* Wydatki bieżące:</t>
  </si>
  <si>
    <t>1. Za sporządzenie wycen nieruchomości,    sporządzenie map, dokumentacja geodezyjna</t>
  </si>
  <si>
    <t>2. Różne opłaty i składki</t>
  </si>
  <si>
    <t xml:space="preserve">3. Utrzymanie obiektu ul. Jagodowa 15 w Kuźni Raciborskiej </t>
  </si>
  <si>
    <t>* Wydatki majątkowe:</t>
  </si>
  <si>
    <t xml:space="preserve">1. Wykupy gruntów </t>
  </si>
  <si>
    <t>Pozostała działalność</t>
  </si>
  <si>
    <t>* Wydatki bieżące;</t>
  </si>
  <si>
    <t>1. Dotacja przedmiotowa z budżetu dla zakładu budżetowego - remonty komunalnych budynków mieszkalnych</t>
  </si>
  <si>
    <t>5.</t>
  </si>
  <si>
    <t>Działalność usługowa</t>
  </si>
  <si>
    <t>71004</t>
  </si>
  <si>
    <t>Plany zagospodarowania przestrzennego</t>
  </si>
  <si>
    <t>Wydatki bieżące:</t>
  </si>
  <si>
    <t>1.Zmiany planu zagospodarowania przestrzennego</t>
  </si>
  <si>
    <t>Opracowania geodezyjne i kartograficzne</t>
  </si>
  <si>
    <t>* Wydatki bieżące:</t>
  </si>
  <si>
    <t>1. Wynagrodzenia i pochodne od wynagrodzeń</t>
  </si>
  <si>
    <t>6.</t>
  </si>
  <si>
    <t>Administracja publiczna</t>
  </si>
  <si>
    <t xml:space="preserve">Urzędy wojewódzkie </t>
  </si>
  <si>
    <t>* Wydatki bieżące (zadania zlecone):</t>
  </si>
  <si>
    <t>1. Wynagrodzenia i pochodne od wynagrodzeń</t>
  </si>
  <si>
    <t>Rady gmin (miast i miast na prawach powiatu)</t>
  </si>
  <si>
    <t>* Wydatki bieżące:</t>
  </si>
  <si>
    <t xml:space="preserve">1. Diety dla radnych </t>
  </si>
  <si>
    <t>2. Pozostałe wydatki</t>
  </si>
  <si>
    <t>Urzędy gmin (miast i miast na prawach powiatu)</t>
  </si>
  <si>
    <t>* Wydatki bieżące:</t>
  </si>
  <si>
    <t>1. Wynagrodzenia i pochodne od  wynagrodzeń</t>
  </si>
  <si>
    <t>2. Pozostałe wydatki na utrzymanie Urzędu</t>
  </si>
  <si>
    <t>3. Program SEKAP</t>
  </si>
  <si>
    <t>* Wydatki majątkowe:</t>
  </si>
  <si>
    <t>1. Zakup sprzętu komputerowego</t>
  </si>
  <si>
    <t>2. Budowa sieci komputerowej</t>
  </si>
  <si>
    <t>75075</t>
  </si>
  <si>
    <t>Promocja jednostek samorządu terytorialnego</t>
  </si>
  <si>
    <t>* Wydatki bieżące</t>
  </si>
  <si>
    <t>1. Pozostałe wydatki</t>
  </si>
  <si>
    <t>Pozostała działalność</t>
  </si>
  <si>
    <t>*Wydatki bieżące:</t>
  </si>
  <si>
    <t>1. Diety dla sołtysów za udział w sesjach Rady   Miejskiej</t>
  </si>
  <si>
    <t>2. Współpraca Rudy - Bolatice oraz z gminami partnerskimi</t>
  </si>
  <si>
    <t>3.Składka na rzecz stowarzyszeń do których należy gmina</t>
  </si>
  <si>
    <t>4. Współpraca Rudy - Bolatice poprzez wydawanie regionalnej gazetki integracyjnej.</t>
  </si>
  <si>
    <t>5. Współpraca Rudy - Bolatice poprzez organizację Targów Rolnych, Rzemiosła i Drobnej Wytwórczości</t>
  </si>
  <si>
    <t>6. Inne zadania</t>
  </si>
  <si>
    <t>7.</t>
  </si>
  <si>
    <t>Urzędy naczelnych organów władzy państwowej, kontroli i ochrony prawa oraz sądownictwa</t>
  </si>
  <si>
    <t>Urzędy naczelnych organów władzy państwowej, kontroli i ochrony prawa</t>
  </si>
  <si>
    <t>* Wydatki bieżące:</t>
  </si>
  <si>
    <t>1. Środki na prowadzenie rejestru wyborców</t>
  </si>
  <si>
    <t>8.</t>
  </si>
  <si>
    <t>Bezpieczeństwo publiczne i ochrona przeciwpożarowa</t>
  </si>
  <si>
    <t>75404</t>
  </si>
  <si>
    <t>Komendy wojewódzkie Policji</t>
  </si>
  <si>
    <t>* Wydatki bieżące:</t>
  </si>
  <si>
    <t>1. Utrzymanie posterunku policji w Rudach (wpłata na Fundusz Wsparcia Policji)</t>
  </si>
  <si>
    <r>
      <rPr>
        <sz val="10"/>
        <color indexed="8"/>
        <rFont val="Arial CE"/>
        <family val="0"/>
      </rPr>
      <t xml:space="preserve">2. Rekompensata pieniężna dla policjantów za czas służby przekraczający normę określoną w art. 33 ust. 2 ustawy o policji. (wpłata na Fundusz Wsparcia Policji)
</t>
    </r>
  </si>
  <si>
    <t>Ochotnicze straże pożarne</t>
  </si>
  <si>
    <t>* Wydatki bieżące:</t>
  </si>
  <si>
    <t>1. Wynagrodzenia i pochodne od wynagrodzeń</t>
  </si>
  <si>
    <t xml:space="preserve">2. Na utrzymanie jednostek ochotniczych straży pożarnych </t>
  </si>
  <si>
    <t>3. Remont dachu OSP Ruda</t>
  </si>
  <si>
    <t>4. Roboty remontowe w budynku Ochotniczej Straży Pożarnej przy ul. Raciborskiej w miejscowości Turze</t>
  </si>
  <si>
    <t>5. Ubezpieczenia członków OSP</t>
  </si>
  <si>
    <t>6. Badania okresowe członków OSP</t>
  </si>
  <si>
    <t>* Wydatki majątkowe:</t>
  </si>
  <si>
    <t>1. Roboty budowlane związane z zabezpieczeniem budynku OSP przy ul. Kościelnej 4 w miejscowości Kuźnia Raciborska</t>
  </si>
  <si>
    <t>2. Zakup samochodów bojowych dla OSP Ruda Kozielska i Budziska</t>
  </si>
  <si>
    <t>3. Roboty budowlane OSP Budziska</t>
  </si>
  <si>
    <t>Obrona cywilna</t>
  </si>
  <si>
    <t>* Wydatki bieżące:</t>
  </si>
  <si>
    <t>1. Wynagrodzenia i pochodne od wynagrodzeń</t>
  </si>
  <si>
    <t>2. Konserwacja systemu alarmowania</t>
  </si>
  <si>
    <t>3. Doposażenie magazynu przeciwpowodziowego</t>
  </si>
  <si>
    <t>4. Pozostałe wydatki</t>
  </si>
  <si>
    <t>9.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</si>
  <si>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</si>
  <si>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</si>
  <si>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* Wydatki bieżące:</t>
  </si>
  <si>
    <t>1. Wynagrodzenia agencyjno-prowizyjne sołtysów - inkaso</t>
  </si>
  <si>
    <t>2. Wydatki na zakładanie  hipotek, papier do drukowania nakazów, opłaty pocztowe i inne  wydatki związane z poborem podatków i opłat</t>
  </si>
  <si>
    <t>10.</t>
  </si>
  <si>
    <t>Obsługa długu publicznego</t>
  </si>
  <si>
    <t>Obsługa papierów wartościowych, kredytów i pożyczek jednostek samorządu terytorialnego</t>
  </si>
  <si>
    <t>* Wydatki bieżące:</t>
  </si>
  <si>
    <t>1. Odsetki od pożyczek i kredytów</t>
  </si>
  <si>
    <t>11.</t>
  </si>
  <si>
    <t>Różne rozliczenia</t>
  </si>
  <si>
    <t>Rezerwy ogólne i celowe</t>
  </si>
  <si>
    <t>*Wydatki bieżące:</t>
  </si>
  <si>
    <t>1. Rezerwa ogólna</t>
  </si>
  <si>
    <t>2. Rezerwa celowa</t>
  </si>
  <si>
    <t>12.</t>
  </si>
  <si>
    <t>Oświata i wychowanie</t>
  </si>
  <si>
    <t>Szkoły podstawowe</t>
  </si>
  <si>
    <t>*Wydatki bieżące:</t>
  </si>
  <si>
    <t xml:space="preserve">1. Wynagrodzenia i pochodne od wynagrodzeń </t>
  </si>
  <si>
    <t>2. Pozostałe wydatki</t>
  </si>
  <si>
    <t>*Wydatki majątkowe:</t>
  </si>
  <si>
    <t>1. Modernizacją węzłów sanitarnych (przeróbki budowlane wraz z wymianą instalacji wodno - kanalizacyjnej i elektrycznej) wraz z nadzorem inwestorskim w Szkole Podstawowej w miejscowości Kuźnia Raciborska</t>
  </si>
  <si>
    <t>Przedszkola:</t>
  </si>
  <si>
    <t>* Wydatki bieżące:</t>
  </si>
  <si>
    <t>1. Wynagrodzenia i pochodne od wynagrodzeń</t>
  </si>
  <si>
    <t>2. Pozostałe wydatki</t>
  </si>
  <si>
    <t>Wydatki majątkowe:</t>
  </si>
  <si>
    <t>1. Wymiana kotła centralnego ogrzewania z dostosowaniem kotłowni do obowiązujących przepisów (dokumentacja + roboty) - Przedszkole Nr 1 w Kuźni Raciborskiej</t>
  </si>
  <si>
    <t>Gimnazja:</t>
  </si>
  <si>
    <t>* Wydatki bieżące:</t>
  </si>
  <si>
    <t>1. Wynagrodzenia i pochodne od wynagrodzeń</t>
  </si>
  <si>
    <t>2. Pozostałe wydatki</t>
  </si>
  <si>
    <t>*Wydatki majątkowe:</t>
  </si>
  <si>
    <t>1.Budowa hali sportowej wraz z łącznikiem do istniejącego budynku ZSO w Rudach wraz z zapleczem</t>
  </si>
  <si>
    <t>2. Modernizacja węzłów sanitarnych (przeróbki budowlane wraz z wymianą instalacji wod.-kan. i elektrycznej) w ZSOiT przy ul. Piaskowej w Kuźni Raciborskiej wraz z nadzorem inwestorskim</t>
  </si>
  <si>
    <t>Dowożenie uczniów do szkół</t>
  </si>
  <si>
    <t>* Wydatki bieżące:</t>
  </si>
  <si>
    <t>1. Wynagrodzenia i pochodne od wynagrodzeń</t>
  </si>
  <si>
    <t>2. Pozostałe wydatki</t>
  </si>
  <si>
    <t>Zespoły obsługi ekonomiczno-administracyjnej szkół</t>
  </si>
  <si>
    <t>* Wydatki bieżące:</t>
  </si>
  <si>
    <t>1. Wynagrodzenia i pochodne od   wynagrodzeń</t>
  </si>
  <si>
    <t>2. Pozostałe wydatki</t>
  </si>
  <si>
    <t>80120</t>
  </si>
  <si>
    <t>Licea ogólnokształcące</t>
  </si>
  <si>
    <t>* Wydatki bieżące</t>
  </si>
  <si>
    <t>1. Wynagrodzenia i pochodne od wynagrodzeń</t>
  </si>
  <si>
    <t>2. Pozostałe wydatki</t>
  </si>
  <si>
    <t>Licea profilowane</t>
  </si>
  <si>
    <t>*Wydatki bieżące</t>
  </si>
  <si>
    <t>1. Wynagrodzenia i pochodne od  wynagrodzeń</t>
  </si>
  <si>
    <t>2.Pozostałe wydatki</t>
  </si>
  <si>
    <t>Szkoły zawodowe</t>
  </si>
  <si>
    <t>*Wydatki bieżące</t>
  </si>
  <si>
    <t>1. Wynagrodzenia i pochodne od wynagrodzeń</t>
  </si>
  <si>
    <t>2.Dotacja celowa dla Powiatu Raciborskiego</t>
  </si>
  <si>
    <t>3.Pozostałe wydatki</t>
  </si>
  <si>
    <t>Dokształcanie i doskonalenie nauczycieli</t>
  </si>
  <si>
    <t>* Wydatki bieżące:</t>
  </si>
  <si>
    <t>1. Wynagrodzenia i pochodne od wynagrodzeń</t>
  </si>
  <si>
    <t>2. Pozostałe wydatki</t>
  </si>
  <si>
    <t>Pozostała działalność</t>
  </si>
  <si>
    <t>* Wydatki bieżące</t>
  </si>
  <si>
    <t>1.Odpis na ZFŚS</t>
  </si>
  <si>
    <t>2. Pozostałe  wydatki</t>
  </si>
  <si>
    <t>13.</t>
  </si>
  <si>
    <t>Ochrona zdrowia</t>
  </si>
  <si>
    <t>85121</t>
  </si>
  <si>
    <t>Lecznictwo ambulatoryjne</t>
  </si>
  <si>
    <t>* Wydatki majątkowe:</t>
  </si>
  <si>
    <t>1. Modernizacja i przebudowa budynku Wiejskiego Ośrodka Zdrowia przy ul. Raciborskiej w miejscowości Rudy</t>
  </si>
  <si>
    <t>2. Opracowanie dokumentacji budowlanej adaptacji budynku gminnego przy ul. Kościelnej 25 w miejscowości Turze</t>
  </si>
  <si>
    <t>3. Budowa kotłowni w budynku gminnym - Ośrodek Zdrowia przy ul. Klasztornej w miejscowości Kuźnia Raciborska</t>
  </si>
  <si>
    <t>85153</t>
  </si>
  <si>
    <t>Przeciwdziałanie narkomani</t>
  </si>
  <si>
    <t xml:space="preserve">* Wydatki bieżące: </t>
  </si>
  <si>
    <t>1. Pozostałe wydatki</t>
  </si>
  <si>
    <t>Przeciwdziałanie alkoholizmowi</t>
  </si>
  <si>
    <t xml:space="preserve">* Wydatki bieżące: </t>
  </si>
  <si>
    <t>1. Dotacje dla podmiotów nie zaliczonych do sektora finansów publicznych</t>
  </si>
  <si>
    <t>2. Wynagrodzenia i pochodne od wynagrodzeń</t>
  </si>
  <si>
    <t>3. Pozostałe wydatki</t>
  </si>
  <si>
    <t>85195</t>
  </si>
  <si>
    <t>Pozostała działalność</t>
  </si>
  <si>
    <t xml:space="preserve">* Wydatki bieżące: </t>
  </si>
  <si>
    <t>1. Dotacje dla podmiotów nie zaliczonych do sektora finansów publicznych</t>
  </si>
  <si>
    <t>14.</t>
  </si>
  <si>
    <t>Pomoc społeczna</t>
  </si>
  <si>
    <t>85202</t>
  </si>
  <si>
    <t>Domy pomocy społecznej</t>
  </si>
  <si>
    <t>* Wydatki bieżące</t>
  </si>
  <si>
    <t xml:space="preserve">1. Wydatki związane z opłatami za pobyt osób w domach pomocy społecznej </t>
  </si>
  <si>
    <t>Świadczenia rodzinne, zaliczka alimentacyjna oraz składki na ubezpieczenia emerytalne i rentowe z ubezpieczenia społecznego</t>
  </si>
  <si>
    <t>* Wydatki bieżące: (zadania zlecone)</t>
  </si>
  <si>
    <t>1. Wynagrodzenia i pochodne od wynagrodzeń</t>
  </si>
  <si>
    <t xml:space="preserve">2. Świadczenia społeczne </t>
  </si>
  <si>
    <t>3. Zaliczka alimentacyjna</t>
  </si>
  <si>
    <t xml:space="preserve">4. Składki na ubezpieczenia społeczne </t>
  </si>
  <si>
    <t>5. Pozostałe wydatki</t>
  </si>
  <si>
    <t>Składki na ubezpieczenia zdrowotne opłacane za osoby pobierające niektóre świadczenia z pomocy społecznej oraz niektóre świadczenia rodzinne</t>
  </si>
  <si>
    <t>* Wydatki bieżące: (zadania zlecone)</t>
  </si>
  <si>
    <t xml:space="preserve">1. Składki na ubezpieczenia zdrowotne  </t>
  </si>
  <si>
    <t>Zasiłki i pomoc w naturze oraz składki na ubezpieczenia emerytalne i rentowe</t>
  </si>
  <si>
    <t>* Wydatki bieżące:</t>
  </si>
  <si>
    <t>1. Świadczenia społeczne (w tym 69.557 zł. z dotacji na zadania zlecone,  39.398 zł.z dotacji na zadania własne + 185.000 zł. z budżetu gminy)</t>
  </si>
  <si>
    <t>Dodatki mieszkaniowe</t>
  </si>
  <si>
    <t>* Wydatki bieżące:</t>
  </si>
  <si>
    <t>1. Świadczenia społeczne</t>
  </si>
  <si>
    <t>Ośrodki pomocy społecznej</t>
  </si>
  <si>
    <t>* Wydatki bieżące:</t>
  </si>
  <si>
    <t>1. Wynagrodzenia i pochodne od wynagrodzeń (w tym 147.343 zł z dotacji, 234.657 zł z budżetu gminy)</t>
  </si>
  <si>
    <t>2. Pozostałe wydatki na utrzymanie Ośrodka (w tym z dotacji 2.645 zł)</t>
  </si>
  <si>
    <t>Pozostała działalność</t>
  </si>
  <si>
    <t>* Wydatki bieżące</t>
  </si>
  <si>
    <t>1.Wynagrodzenia i pochodne od wynagrodzeń -umowa zlecenie za przeprowadzenie wywiadów u osób ubiegających się o przyznanie dodatku mieszkaniowego</t>
  </si>
  <si>
    <t xml:space="preserve">2. Świadczenia społeczne </t>
  </si>
  <si>
    <t xml:space="preserve">3. Opracowanie gminnej strategii rozwiązywania problemów społecznych </t>
  </si>
  <si>
    <t>15.</t>
  </si>
  <si>
    <t>Edukacyjna opieka wychowawcza</t>
  </si>
  <si>
    <t>Świetlice szkolne:</t>
  </si>
  <si>
    <t>* Wydatki bieżące:</t>
  </si>
  <si>
    <t>1. Wynagrodzenia i pochodne od wynagrodzeń</t>
  </si>
  <si>
    <t>2. Pozostałe wydatki</t>
  </si>
  <si>
    <t>85415</t>
  </si>
  <si>
    <t>Pomoc materialna dla uczniów</t>
  </si>
  <si>
    <t>* Wydatki bieżące:</t>
  </si>
  <si>
    <t>1. Pozostałe wydatki</t>
  </si>
  <si>
    <t>Dokształcanie i doskonalenie nauczycieli</t>
  </si>
  <si>
    <t>* Wydatki bieżące:</t>
  </si>
  <si>
    <t>1. Pozostałe wydatki</t>
  </si>
  <si>
    <t>16.</t>
  </si>
  <si>
    <t>Gospodarka komunalna i ochrona środowiska</t>
  </si>
  <si>
    <t>Oczyszczanie miast i wsi</t>
  </si>
  <si>
    <t>* Wydatki bieżące:</t>
  </si>
  <si>
    <t>1. Dotacja przedmiotowa z budżetu dla zakładu budżetowego na oczyszczanie miasta i wsi oraz zimowe utrzymanie dróg</t>
  </si>
  <si>
    <t>2.Wydatki na uregulowanie zjawiska bezdomnych zwierząt na terenie Gminy Kuźnia Raciborska</t>
  </si>
  <si>
    <t>Utrzymanie zieleni w miastach i gminach</t>
  </si>
  <si>
    <t>* Wydatki bieżące:</t>
  </si>
  <si>
    <t>1. Dotacja przedmiotowa z budżetu dla zakładu budżetowego na utrzymanie zieleni</t>
  </si>
  <si>
    <t>2. Utrzymanie drzewostanu usytuowanego na terenach Gminy Kuźnia Raciborska</t>
  </si>
  <si>
    <t>Oświetlenie ulic, placów i dróg</t>
  </si>
  <si>
    <t>* Wydatki bieżące:</t>
  </si>
  <si>
    <t>1. Zakup energii elektrycznej</t>
  </si>
  <si>
    <t>2. Zakup usług remontowych (utrzymanie punktów świetlnych)</t>
  </si>
  <si>
    <t>*Wydatki majątkowe:</t>
  </si>
  <si>
    <t>1. Dobudowa punktów oświetlenia ulicznego na terenie gminy</t>
  </si>
  <si>
    <t>90020</t>
  </si>
  <si>
    <t>Wpływy i wydatki związane z gromadzeniem środków z opłat produktowych</t>
  </si>
  <si>
    <t>Wydatki bieżące:</t>
  </si>
  <si>
    <t>1.Pozostałe wydatki</t>
  </si>
  <si>
    <t>Pozostała działalność</t>
  </si>
  <si>
    <t>* Wydatki bieżące:</t>
  </si>
  <si>
    <t>1. Zakup usług pozostałych (utylizacja  padliny)</t>
  </si>
  <si>
    <t>2. Dotacja przedmiotowa dla zakładu budżetowego - utrzymanie targowiska</t>
  </si>
  <si>
    <t>3. Zakup i montaż tablic ogłoszeniowych dla poszczególnych miejscowości na terenie gminy</t>
  </si>
  <si>
    <t>Wydatki majątkowe:</t>
  </si>
  <si>
    <t>1. Modernizacja i budowa nowych placów zabaw na Osiedlu w Kuźni Raciborskiej</t>
  </si>
  <si>
    <t>2. Modernizacja placu zabaw - sołectwo Jankowice</t>
  </si>
  <si>
    <t>17.</t>
  </si>
  <si>
    <t>Kultura i ochrona dziedzictwa narodowego</t>
  </si>
  <si>
    <t>Domy i ośrodki kultury, świetlice i kluby</t>
  </si>
  <si>
    <t>* Wydatki bieżące:</t>
  </si>
  <si>
    <t xml:space="preserve">1. Dotacja podmiotowa z budżetu dla instytucji kultury </t>
  </si>
  <si>
    <t>* Wydatki majątkowe:</t>
  </si>
  <si>
    <t>1. Budowa ośrodka kulturalno - sportowo -rekreacyjnego z częścią taneczno -gastronomiczną przy ul. Raciborskiej w miejscowości Turze</t>
  </si>
  <si>
    <t>2. Modernizacja Wiejskiego Ośrodka Kultury w miejscowości Ruda</t>
  </si>
  <si>
    <t>Biblioteki</t>
  </si>
  <si>
    <t>Wydatki bieżące:</t>
  </si>
  <si>
    <t>1. Dotacja podmiotowa z budżetu dla  instytucji kultury</t>
  </si>
  <si>
    <t>Pozostała działalność</t>
  </si>
  <si>
    <t>* Wydatki bieżące:</t>
  </si>
  <si>
    <t>1. Pozostałe wydatki</t>
  </si>
  <si>
    <t>18.</t>
  </si>
  <si>
    <t>Kultura fizyczna i sport</t>
  </si>
  <si>
    <t>92601</t>
  </si>
  <si>
    <t>Obiekty sportowe</t>
  </si>
  <si>
    <t>* Wydatki bieżące:</t>
  </si>
  <si>
    <t>1. Remonty obiektów sportowych</t>
  </si>
  <si>
    <t>* Wydatki majątkowe:</t>
  </si>
  <si>
    <t>1. Zabudowa skrzynki elektrycznej na boisku sportowym w Budziskach</t>
  </si>
  <si>
    <t>Pozostała działalność</t>
  </si>
  <si>
    <t>* Wydatki bieżące:</t>
  </si>
  <si>
    <t>1. Pozostałe wydatki</t>
  </si>
  <si>
    <t>RAZEM WYDATKI</t>
  </si>
  <si>
    <t>Załącznik Nr 5 do Uchwały Nr XXXVII/321/2005 Rady Miejskiej w Kuźni Raciborskiej z dnia 22.12.2005</t>
  </si>
  <si>
    <t xml:space="preserve">              do projektu uchwały w sprawie uchwalenia budżetu  gminy na 2006r.    </t>
  </si>
  <si>
    <t xml:space="preserve"> </t>
  </si>
  <si>
    <t xml:space="preserve">  Dotacje do przekazania w 2006 r. dla:</t>
  </si>
  <si>
    <t>Lp.</t>
  </si>
  <si>
    <t>Nazwa</t>
  </si>
  <si>
    <t>Kwota</t>
  </si>
  <si>
    <t>1.</t>
  </si>
  <si>
    <t>Dotacje przedmiotowe dla zakładu budżetowego ZGKiM w Kuźni Raciborskiej</t>
  </si>
  <si>
    <t>Dział 700 - Gospodarka mieszkaniowa</t>
  </si>
  <si>
    <t>a) rozdział 70095 - Pozostała działalność (remonty komunalnych budynków mieszkalnych)</t>
  </si>
  <si>
    <t>Dział 900 - Gospodarka komunalna i ochrona środowiska</t>
  </si>
  <si>
    <t xml:space="preserve">a) rozdział 90003 - Oczyszczanie miast i wsi </t>
  </si>
  <si>
    <t>b) rozdział 90004 - Utrzymanie zieleni w miastach i gminach</t>
  </si>
  <si>
    <t>c) rozdział 90095 - Pozostała działalność ( utrzymanie targowiska)</t>
  </si>
  <si>
    <t xml:space="preserve">                         </t>
  </si>
  <si>
    <t>2.</t>
  </si>
  <si>
    <t>Dotacje celowe dla podmiotów nie zaliczonych do sektora finansów publicznych:</t>
  </si>
  <si>
    <t>Dział 851 - Ochrona zdrowia</t>
  </si>
  <si>
    <t>a) rozdział 85154 - Przeciwdziałanie alkoholizmowi</t>
  </si>
  <si>
    <t>b) rozdział 85195 - Pozostała działalność</t>
  </si>
  <si>
    <t>3.</t>
  </si>
  <si>
    <t>Dotacje podmiotowe dla instytucji kultury:</t>
  </si>
  <si>
    <t>Dział 921 - Kultura i ochrona dziedzictwa narodowego</t>
  </si>
  <si>
    <t>a) rozdział 92109 - Domy i ośrodki kultury, świetlice i kluby</t>
  </si>
  <si>
    <t>b) rozdział 92116 - Biblioteki</t>
  </si>
  <si>
    <t>4.</t>
  </si>
  <si>
    <t xml:space="preserve">Dotacja celowa dla gminy Rybnik na zadania bieżące realizowane na podstawie porozumienia </t>
  </si>
  <si>
    <t>Dział 600 - Transport i łączność</t>
  </si>
  <si>
    <t>a)  rozdział  60004 - Lokalny transport zbiorowy - (dotacja do przewozów pasażerskich)</t>
  </si>
  <si>
    <t>5.</t>
  </si>
  <si>
    <t>Dotacja celowa dla spółki wodnej</t>
  </si>
  <si>
    <t>Dział 010- Rolnictwo i łowiectwo</t>
  </si>
  <si>
    <t xml:space="preserve">a) rozdział  01009- Spółki wodne - dotacja dla Miejskiej Spółki Wodnej w Kuźni Raciborskiej  </t>
  </si>
  <si>
    <t>6.</t>
  </si>
  <si>
    <t>Dotacja celowa dla Powiatu Raciborskiego na zadania bieżące realizowane na podstawie porozumienia</t>
  </si>
  <si>
    <t>Dział 801 - Oświata i wychowanie</t>
  </si>
  <si>
    <t>Rozdział 80130 - Szkoły Zawodowe</t>
  </si>
  <si>
    <t>OGÓŁEM  DOTACJE</t>
  </si>
  <si>
    <t xml:space="preserve">Załącznik Nr 6 do Uchwały Nr XXXVII/321/2005 Rady Miejskiej w Kuźni Raciborskiej z dnia 22.12.2005 </t>
  </si>
  <si>
    <t>PLAN WYDATKÓW MAJĄTKOWYCH  NA 2006 ROK  (w złotych)</t>
  </si>
  <si>
    <t>Lp.</t>
  </si>
  <si>
    <t>Dział</t>
  </si>
  <si>
    <t>Rozdział</t>
  </si>
  <si>
    <t>Nazwa</t>
  </si>
  <si>
    <t>Kwota</t>
  </si>
  <si>
    <t>1.</t>
  </si>
  <si>
    <t>010</t>
  </si>
  <si>
    <t>Rolnictwo i łowiectwo</t>
  </si>
  <si>
    <t>01010</t>
  </si>
  <si>
    <t>Infrastruktura wodociągowa i sanitacyjna wsi:</t>
  </si>
  <si>
    <t xml:space="preserve">1. Analiza ekonomiczna wykonania lokalnego ujęcia wody w miejscowości Rudy, przysiółek Paproć </t>
  </si>
  <si>
    <t xml:space="preserve">2. Budowa sieci wodociągowej z rur PCVfi110-połączenie sieci wodociągowej przy ul. Browarnej w Kuźni Raciborskiej z siecią wodociągową przy ul. Fabrycznej w miejscowości Budziska </t>
  </si>
  <si>
    <t>3. Projekt budowy ujęcia wody dla miasta i gminy Kuźnia Raciborska, zlokalizowanego w obszarze leśnym obrębu Solarnia wraz z infrastrukturą towarzyszącą (sieć magistralna, zasilanie elektroenergetyczne)</t>
  </si>
  <si>
    <t>4. Rozbudowa sieci wodociągowej w miejscowości Rudy przy ul. Rybnickiej</t>
  </si>
  <si>
    <t>5. Inwentaryzacja powykonawcza sieci wodociągowej wykonanej w latach 1991-1997 na terenie poszczególnych sołectw w gminie Kuźnia Raciborska</t>
  </si>
  <si>
    <t>2.</t>
  </si>
  <si>
    <t>600</t>
  </si>
  <si>
    <t>Transport i łączność</t>
  </si>
  <si>
    <t>60013</t>
  </si>
  <si>
    <t>Drogi publiczne wojewódzkie</t>
  </si>
  <si>
    <t>1.Pomoc finansowa dla Województwa Śląskiego na budowę kładki dla pieszych w ciągu drogi wojewódzkiej DW425 nad rzeką Rudką w KM 13+ 540 w miejscowości Kuźnia Raciborska</t>
  </si>
  <si>
    <t>2. Pomoc finansowa dla Województwa Śląskiego na budowę kładki dla pieszych w ciągu drogi wojewódzkiej DW919 nad rzeką Rudka w KM 23+168 w miejscowości Rudy.</t>
  </si>
  <si>
    <t>60014</t>
  </si>
  <si>
    <t>Drogi publiczne powiatowe</t>
  </si>
  <si>
    <t>*Wydatki majątkowe:</t>
  </si>
  <si>
    <t>1. Pomoc finansowa dla Powiatu Raciborskiego na budowę chodnika przy ul. Topolowej pomiędzy miejscowościami Kuźnia Raciborska - Siedliska</t>
  </si>
  <si>
    <t>Drogi publiczne gminne</t>
  </si>
  <si>
    <t>1. Budowa miejsc parkingowych - Osiedle Kuźnia Raciborska</t>
  </si>
  <si>
    <t>2. Modernizacja centrum wsi Turze</t>
  </si>
  <si>
    <t>3. Modernizacja centrum wsi Rudy</t>
  </si>
  <si>
    <t>4. Zakup ławki z zadaszeniem</t>
  </si>
  <si>
    <t>3.</t>
  </si>
  <si>
    <t>Gospodarka mieszkaniowa</t>
  </si>
  <si>
    <t>Gospodarka gruntami i nieruchomościami</t>
  </si>
  <si>
    <t xml:space="preserve">1. Wykup gruntów </t>
  </si>
  <si>
    <t>4.</t>
  </si>
  <si>
    <t>Administracja publiczna</t>
  </si>
  <si>
    <t>Urzędy gmin (miast i miast na prawach powiatu)</t>
  </si>
  <si>
    <t>1. Zakup sprzętu komputerowego</t>
  </si>
  <si>
    <t>2. Budowa sieci komputerowej</t>
  </si>
  <si>
    <t>5.</t>
  </si>
  <si>
    <t>Bezpieczeństwo publiczne i ochrona przeciwpożarowa</t>
  </si>
  <si>
    <t>Ochotnicze straże pożarne</t>
  </si>
  <si>
    <t>1. Roboty budowlane związane z zabezpieczeniem budynku OSP przy ul. Kościelnej 4 w miejscowości Kuźnia Raciborska</t>
  </si>
  <si>
    <t>2. Zakup samochodów bojowych dla OSP Ruda Kozielska i Budziska</t>
  </si>
  <si>
    <t>3. Roboty budowlane OSP Budziska</t>
  </si>
  <si>
    <t>6.</t>
  </si>
  <si>
    <t>Oświata i wychowanie</t>
  </si>
  <si>
    <t>Szkoły podstawowe</t>
  </si>
  <si>
    <t>1. Modernizacją węzłów sanitarnych (przeróbki budowlane wraz z wymianą instalacji wodno - kanalizacyjnej i elektrycznej) wraz z nadzorem inwestorskim w Szkole Podstawowej w Kuźni Raciborskiej</t>
  </si>
  <si>
    <t>Przedszkola:</t>
  </si>
  <si>
    <t>1. Wymiana kotła centralnego ogrzewania z dostosowaniem kotłowni do obowiązujących przepisów (dokumentacja + roboty) - Przedszkole Nr 1 w Kuźni Raciborskiej</t>
  </si>
  <si>
    <t>Gimnazja:</t>
  </si>
  <si>
    <t>1.Budowa hali sportowej wraz z łącznikiem do istniejącego budynku szkoły wraz z zapleczem w ZSO w Rudach</t>
  </si>
  <si>
    <t>2. Modernizacja węzłów sanitarnych (przeróbki budowlane wraz z wymianą instalacji wod.-kan. i elektrycznej) w ZSOiT przy ul. Piaskowej w Kuźni Raciborskiej wraz z nadzorem inwestorskim</t>
  </si>
  <si>
    <t>7.</t>
  </si>
  <si>
    <t>Ochrona zdrowia</t>
  </si>
  <si>
    <t>85121</t>
  </si>
  <si>
    <t>Lecznictwo ambulatoryjne</t>
  </si>
  <si>
    <t>1. Modernizacja i przebudowa budynku Wiejskiego Ośrodka Zdrowia przy ul. Raciborskiej w miejscowości Rudy</t>
  </si>
  <si>
    <t>2. Opracowanie dokumentacji budowlanej adaptacji budynku gminnego przy ul. Kościelnej 25 w miejscowości Turze</t>
  </si>
  <si>
    <t>3. Budowa kotłowni w budynku gminnym - Ośrodek Zdrowia przy ul. Klasztornej w miejscowości Kuźnia Raciborska</t>
  </si>
  <si>
    <t>8.</t>
  </si>
  <si>
    <t>Gospodarka komunalna i ochrona środowiska</t>
  </si>
  <si>
    <t>Oświetlenie ulic, placów i dróg</t>
  </si>
  <si>
    <t>1. Dobudowa punktów oświetlenia ulicznego na terenie gminy</t>
  </si>
  <si>
    <t>Pozostała działalność</t>
  </si>
  <si>
    <t>1. Modernizacja i budowa nowych placów zabaw na Osiedlu w Kuźni Raciborskiej</t>
  </si>
  <si>
    <t>2. Modernizacja placu zabaw - sołectwo Jankowice</t>
  </si>
  <si>
    <t>9.</t>
  </si>
  <si>
    <t>Kultura i ochrona dziedzictwa narodowego</t>
  </si>
  <si>
    <t>Domy i ośrodki kultury, świetlice i kluby</t>
  </si>
  <si>
    <t>1. Budowa ośrodka kulturalno - sportowo -rekreacyjnego z częścią taneczno - gastronomiczną przy ul. Raciborskiej w miejscowości Turze</t>
  </si>
  <si>
    <t>2. Modernizacja Wiejskiego Ośrodka Kultury w miejscowości Ruda</t>
  </si>
  <si>
    <t>10.</t>
  </si>
  <si>
    <t>Kultura fizyczna i sport</t>
  </si>
  <si>
    <t>92601</t>
  </si>
  <si>
    <t>Obiekty sportowe</t>
  </si>
  <si>
    <t>1. Zabudowa skrzynki elektrycznej na boisku sportowym w Budziskach</t>
  </si>
  <si>
    <t>OGÓŁEM   WYDATKI  MAJĄTKOWE</t>
  </si>
  <si>
    <t xml:space="preserve">Załącznik Nr 7 do Uchwały nr XXXVII/321/2005 Rady Miejskiej w Kuźni Raciborskiej z dnia 22.12.2005 </t>
  </si>
  <si>
    <t>PLAN PRZYCHODÓW I ROZCHODÓW BUDŻETU GMINY  NA 2006 ROK( w zł)</t>
  </si>
  <si>
    <t>Lp.</t>
  </si>
  <si>
    <t>Par.</t>
  </si>
  <si>
    <t>Nazwa</t>
  </si>
  <si>
    <t xml:space="preserve">Plan </t>
  </si>
  <si>
    <t>1.</t>
  </si>
  <si>
    <t>Przychody budżetu</t>
  </si>
  <si>
    <t>§ 952</t>
  </si>
  <si>
    <t>Przychody z zaciągniętych pożyczek i kredytów na rynku krajowym :</t>
  </si>
  <si>
    <t>1.Przychody z zaciągniętych kredytów</t>
  </si>
  <si>
    <t>1.1. W tym na pokrycie deficytu</t>
  </si>
  <si>
    <t>§ 955</t>
  </si>
  <si>
    <t>Przychody z tytułu innych rozliczeń krajowych</t>
  </si>
  <si>
    <t>1. Przychody z tytułu wolnych środków</t>
  </si>
  <si>
    <t>1.1. W tym na pokrycie deficytu</t>
  </si>
  <si>
    <t>2.</t>
  </si>
  <si>
    <t>Dochody budżetu</t>
  </si>
  <si>
    <t>RAZEM przychody i dochody budżetu (1+2)</t>
  </si>
  <si>
    <t>3.</t>
  </si>
  <si>
    <t>Rozchody budżetu</t>
  </si>
  <si>
    <t>§ 992</t>
  </si>
  <si>
    <t>Spłaty otrzymanych krajowych pożyczek i kredytów:</t>
  </si>
  <si>
    <t>1. Spłata kredytów</t>
  </si>
  <si>
    <t>2. Spłata pożyczek zaciągniętych w WFOŚiGW</t>
  </si>
  <si>
    <t>4.</t>
  </si>
  <si>
    <t>Wydatki budżetu</t>
  </si>
  <si>
    <t>RAZEM rozchody i wydatki (3+4)</t>
  </si>
  <si>
    <t>Deficyt (4-2)</t>
  </si>
  <si>
    <t xml:space="preserve"> </t>
  </si>
  <si>
    <t>Załącznik Nr 9 do Uchwały Nr XXXVII/321/2005 Rady Miejskiej w Kuźni Raciborskiej z dnia 22.12.2005</t>
  </si>
  <si>
    <t>PLAN PRZYCHODÓW I WYDATKÓW ZAKŁADU BUDŻETOWEGO</t>
  </si>
  <si>
    <r>
      <rPr>
        <b/>
        <sz val="10"/>
        <rFont val="Arial CE"/>
        <family val="2"/>
      </rPr>
      <t xml:space="preserve"> na</t>
    </r>
    <r>
      <rPr>
        <b/>
        <sz val="12"/>
        <rFont val="Arial CE"/>
        <family val="2"/>
      </rPr>
      <t xml:space="preserve"> 2006 roku w złotych </t>
    </r>
  </si>
  <si>
    <t>Zakład Gospodarki Komunalnej i Mieszkaniowej</t>
  </si>
  <si>
    <t>Przychody  Zakładu Budżetowego</t>
  </si>
  <si>
    <r>
      <rPr>
        <b/>
        <sz val="10"/>
        <rFont val="Arial CE"/>
        <family val="2"/>
      </rPr>
      <t>Lp</t>
    </r>
    <r>
      <rPr>
        <sz val="10"/>
        <rFont val="Arial CE"/>
        <family val="0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</si>
  <si>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</si>
  <si>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</si>
  <si>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</si>
  <si>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</si>
  <si>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</si>
  <si>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</si>
  <si>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</si>
  <si>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</si>
  <si>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</si>
  <si>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</si>
  <si>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</si>
  <si>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</si>
  <si>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</si>
  <si>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Pozostała działalność</t>
  </si>
  <si>
    <t>razem</t>
  </si>
  <si>
    <t>Stan środków obrotowych na początek roku</t>
  </si>
  <si>
    <t>Wydatki  Zakładu Budżetowego</t>
  </si>
  <si>
    <t>Lp.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</si>
  <si>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</si>
  <si>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</si>
  <si>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</si>
  <si>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</si>
  <si>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</si>
  <si>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</si>
  <si>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</si>
  <si>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</si>
  <si>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</si>
  <si>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</si>
  <si>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</si>
  <si>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</si>
  <si>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</si>
  <si>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Pozostała działalność</t>
  </si>
  <si>
    <t>razem:</t>
  </si>
  <si>
    <t>Stan środków obrotowych na koniec roku</t>
  </si>
  <si>
    <t>Załącznik nr 10                                                           do Uchwały Nr XXXVII/321/2005 Rady Miejskiej w Kuźni Raciborskiej z dnia 22.12.2005</t>
  </si>
  <si>
    <t>Wydatki do dyspozycji jednostek pomocniczych</t>
  </si>
  <si>
    <t>Nazwa jednostki pomocniczej</t>
  </si>
  <si>
    <t>Kwota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</si>
  <si>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</si>
  <si>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</si>
  <si>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</si>
  <si>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</si>
  <si>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</si>
  <si>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</si>
  <si>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</si>
  <si>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</si>
  <si>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</si>
  <si>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Ogółem wydatki do dyspzycji jednostek pomocniczych</t>
  </si>
  <si>
    <t>Załącznik Nr 11 do Uchwały nr XXXVII/321/2005 Rady Miejskiej w Kuźni Raciborskiej z dnia 22.12.2005</t>
  </si>
  <si>
    <t xml:space="preserve"> Wydatki na Wieloletnie Programy Inwestycyjne</t>
  </si>
  <si>
    <t>Lp.</t>
  </si>
  <si>
    <t>Nazwa jednostki organizacyjnej realizującej program</t>
  </si>
  <si>
    <t>Nazwa programu (zadania)</t>
  </si>
  <si>
    <t>Cel programu</t>
  </si>
  <si>
    <t>Okres realizacji programu</t>
  </si>
  <si>
    <t>Łączne nakłady finansowe</t>
  </si>
  <si>
    <t>Planowane wydatki do poniesienia w roku 2005</t>
  </si>
  <si>
    <t>Wysokość wydatków w latach</t>
  </si>
  <si>
    <t>1.</t>
  </si>
  <si>
    <t>Urząd Miejski</t>
  </si>
  <si>
    <t>Budowa hali sportowej przy ZSO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</si>
  <si>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</si>
  <si>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</si>
  <si>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2.</t>
  </si>
  <si>
    <t>Urząd Miejski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</si>
  <si>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</si>
  <si>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</si>
  <si>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</si>
  <si>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</si>
  <si>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Urząd Miejski</t>
  </si>
  <si>
    <t>Modernizacja centrum wsi Rudy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</si>
  <si>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</si>
  <si>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</si>
  <si>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>4.</t>
  </si>
  <si>
    <t>Urząd Miejski</t>
  </si>
  <si>
    <t>Opracowanie dokumentacji budowlanej adaptacji budynku gminnego przy ul. Kościelnej 25 w miejscowości Turze</t>
  </si>
  <si>
    <t>Zapewnienie opieki zdrowotnej mieszkańcom wsi</t>
  </si>
  <si>
    <t>2005-2006</t>
  </si>
  <si>
    <t>5.</t>
  </si>
  <si>
    <t>Urząd Miejski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</si>
  <si>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</si>
  <si>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</si>
  <si>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>2006-2008</t>
  </si>
  <si>
    <t>Zał.Nr......do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</si>
</sst>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#,##0"/>
    <numFmt numFmtId="167" formatCode="#,##0.00"/>
    <numFmt numFmtId="168" formatCode="0%"/>
    <numFmt numFmtId="169" formatCode="0.00%"/>
    <numFmt numFmtId="170" formatCode="_-* #,##0.00,_z_ł_-;-* #,##0.00,_z_ł_-;_-* -?? _z_ł_-;_-@_-"/>
  </numFmts>
  <fonts count="2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0"/>
      <color indexed="10"/>
      <name val="Arial CE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Alignment="0" applyProtection="0"/>
  </cellStyleXfs>
  <cellXfs count="406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vertical="center" wrapText="1"/>
    </xf>
    <xf numFmtId="166" fontId="0" fillId="2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vertical="center" wrapText="1"/>
    </xf>
    <xf numFmtId="166" fontId="0" fillId="2" borderId="3" xfId="0" applyNumberFormat="1" applyFont="1" applyFill="1" applyBorder="1" applyAlignment="1">
      <alignment horizontal="right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vertical="center" wrapText="1"/>
    </xf>
    <xf numFmtId="166" fontId="0" fillId="2" borderId="4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right" vertical="center"/>
    </xf>
    <xf numFmtId="166" fontId="0" fillId="0" borderId="5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/>
    </xf>
    <xf numFmtId="164" fontId="0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168" fontId="2" fillId="0" borderId="2" xfId="19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>
      <alignment horizontal="right" wrapText="1"/>
    </xf>
    <xf numFmtId="164" fontId="0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wrapText="1"/>
    </xf>
    <xf numFmtId="166" fontId="0" fillId="2" borderId="1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8" fontId="0" fillId="2" borderId="3" xfId="19" applyFont="1" applyFill="1" applyBorder="1" applyAlignment="1" applyProtection="1">
      <alignment/>
      <protection/>
    </xf>
    <xf numFmtId="164" fontId="2" fillId="3" borderId="1" xfId="0" applyFont="1" applyFill="1" applyBorder="1" applyAlignment="1">
      <alignment wrapText="1"/>
    </xf>
    <xf numFmtId="164" fontId="2" fillId="3" borderId="1" xfId="0" applyFont="1" applyFill="1" applyBorder="1" applyAlignment="1">
      <alignment horizontal="center" wrapText="1"/>
    </xf>
    <xf numFmtId="166" fontId="0" fillId="2" borderId="0" xfId="0" applyNumberFormat="1" applyFont="1" applyFill="1" applyBorder="1" applyAlignment="1">
      <alignment/>
    </xf>
    <xf numFmtId="168" fontId="0" fillId="2" borderId="2" xfId="19" applyFont="1" applyFill="1" applyBorder="1" applyAlignment="1" applyProtection="1">
      <alignment/>
      <protection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4" fontId="4" fillId="2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6" fontId="0" fillId="3" borderId="0" xfId="0" applyNumberFormat="1" applyFont="1" applyFill="1" applyBorder="1" applyAlignment="1">
      <alignment/>
    </xf>
    <xf numFmtId="168" fontId="0" fillId="3" borderId="2" xfId="19" applyFont="1" applyFill="1" applyBorder="1" applyAlignment="1" applyProtection="1">
      <alignment/>
      <protection/>
    </xf>
    <xf numFmtId="164" fontId="0" fillId="3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8" fontId="2" fillId="2" borderId="2" xfId="19" applyFont="1" applyFill="1" applyBorder="1" applyAlignment="1" applyProtection="1">
      <alignment/>
      <protection/>
    </xf>
    <xf numFmtId="168" fontId="0" fillId="2" borderId="2" xfId="19" applyFont="1" applyFill="1" applyBorder="1" applyAlignment="1" applyProtection="1">
      <alignment/>
      <protection/>
    </xf>
    <xf numFmtId="164" fontId="0" fillId="3" borderId="1" xfId="0" applyFont="1" applyFill="1" applyBorder="1" applyAlignment="1">
      <alignment wrapText="1"/>
    </xf>
    <xf numFmtId="164" fontId="0" fillId="3" borderId="1" xfId="0" applyFont="1" applyFill="1" applyBorder="1" applyAlignment="1">
      <alignment horizontal="center" wrapText="1"/>
    </xf>
    <xf numFmtId="168" fontId="0" fillId="3" borderId="2" xfId="19" applyFont="1" applyFill="1" applyBorder="1" applyAlignment="1" applyProtection="1">
      <alignment/>
      <protection/>
    </xf>
    <xf numFmtId="166" fontId="0" fillId="2" borderId="9" xfId="0" applyNumberFormat="1" applyFont="1" applyFill="1" applyBorder="1" applyAlignment="1">
      <alignment/>
    </xf>
    <xf numFmtId="168" fontId="0" fillId="2" borderId="4" xfId="19" applyFont="1" applyFill="1" applyBorder="1" applyAlignment="1" applyProtection="1">
      <alignment/>
      <protection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vertical="center"/>
    </xf>
    <xf numFmtId="164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6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/>
    </xf>
    <xf numFmtId="164" fontId="2" fillId="2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wrapText="1"/>
    </xf>
    <xf numFmtId="169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5" fontId="6" fillId="2" borderId="1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0" xfId="0" applyFont="1" applyFill="1" applyBorder="1" applyAlignment="1">
      <alignment horizontal="center" wrapText="1"/>
    </xf>
    <xf numFmtId="169" fontId="7" fillId="2" borderId="0" xfId="0" applyNumberFormat="1" applyFont="1" applyFill="1" applyBorder="1" applyAlignment="1">
      <alignment horizontal="center" wrapText="1"/>
    </xf>
    <xf numFmtId="166" fontId="7" fillId="2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7" fillId="2" borderId="0" xfId="0" applyFont="1" applyFill="1" applyBorder="1" applyAlignment="1">
      <alignment horizontal="center"/>
    </xf>
    <xf numFmtId="169" fontId="7" fillId="2" borderId="0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6" fontId="6" fillId="2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 vertical="center"/>
    </xf>
    <xf numFmtId="164" fontId="8" fillId="3" borderId="1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169" fontId="9" fillId="3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/>
    </xf>
    <xf numFmtId="166" fontId="8" fillId="3" borderId="0" xfId="0" applyNumberFormat="1" applyFont="1" applyFill="1" applyBorder="1" applyAlignment="1">
      <alignment/>
    </xf>
    <xf numFmtId="164" fontId="8" fillId="3" borderId="0" xfId="0" applyFont="1" applyFill="1" applyBorder="1" applyAlignment="1">
      <alignment/>
    </xf>
    <xf numFmtId="165" fontId="6" fillId="2" borderId="1" xfId="0" applyNumberFormat="1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right" vertical="center"/>
    </xf>
    <xf numFmtId="164" fontId="10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 horizontal="left" vertical="center" wrapText="1"/>
    </xf>
    <xf numFmtId="166" fontId="10" fillId="2" borderId="1" xfId="15" applyNumberFormat="1" applyFont="1" applyFill="1" applyBorder="1" applyAlignment="1" applyProtection="1">
      <alignment horizontal="right"/>
      <protection/>
    </xf>
    <xf numFmtId="166" fontId="10" fillId="2" borderId="0" xfId="15" applyNumberFormat="1" applyFont="1" applyFill="1" applyBorder="1" applyAlignment="1" applyProtection="1">
      <alignment horizontal="right"/>
      <protection/>
    </xf>
    <xf numFmtId="166" fontId="6" fillId="2" borderId="1" xfId="15" applyNumberFormat="1" applyFont="1" applyFill="1" applyBorder="1" applyAlignment="1" applyProtection="1">
      <alignment horizontal="right"/>
      <protection/>
    </xf>
    <xf numFmtId="166" fontId="6" fillId="2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/>
    </xf>
    <xf numFmtId="166" fontId="7" fillId="2" borderId="0" xfId="15" applyNumberFormat="1" applyFont="1" applyFill="1" applyBorder="1" applyAlignment="1" applyProtection="1">
      <alignment horizontal="right"/>
      <protection/>
    </xf>
    <xf numFmtId="166" fontId="6" fillId="2" borderId="1" xfId="15" applyNumberFormat="1" applyFont="1" applyFill="1" applyBorder="1" applyAlignment="1" applyProtection="1">
      <alignment horizontal="right"/>
      <protection/>
    </xf>
    <xf numFmtId="164" fontId="6" fillId="2" borderId="0" xfId="0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2" fillId="2" borderId="1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left" vertical="center" wrapText="1"/>
    </xf>
    <xf numFmtId="169" fontId="1" fillId="4" borderId="0" xfId="0" applyNumberFormat="1" applyFont="1" applyFill="1" applyBorder="1" applyAlignment="1">
      <alignment horizontal="right"/>
    </xf>
    <xf numFmtId="166" fontId="2" fillId="3" borderId="1" xfId="15" applyNumberFormat="1" applyFont="1" applyFill="1" applyBorder="1" applyAlignment="1" applyProtection="1">
      <alignment horizontal="right"/>
      <protection/>
    </xf>
    <xf numFmtId="166" fontId="2" fillId="3" borderId="0" xfId="15" applyNumberFormat="1" applyFont="1" applyFill="1" applyBorder="1" applyAlignment="1" applyProtection="1">
      <alignment horizontal="right"/>
      <protection/>
    </xf>
    <xf numFmtId="169" fontId="13" fillId="3" borderId="0" xfId="0" applyNumberFormat="1" applyFont="1" applyFill="1" applyBorder="1" applyAlignment="1">
      <alignment horizontal="right"/>
    </xf>
    <xf numFmtId="166" fontId="13" fillId="3" borderId="0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4" fontId="2" fillId="3" borderId="0" xfId="0" applyFont="1" applyFill="1" applyBorder="1" applyAlignment="1">
      <alignment/>
    </xf>
    <xf numFmtId="166" fontId="0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164" fontId="8" fillId="3" borderId="1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 horizontal="right" vertical="center"/>
    </xf>
    <xf numFmtId="164" fontId="8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10" fillId="2" borderId="1" xfId="0" applyNumberFormat="1" applyFont="1" applyFill="1" applyBorder="1" applyAlignment="1">
      <alignment horizontal="right" vertical="center"/>
    </xf>
    <xf numFmtId="164" fontId="10" fillId="2" borderId="1" xfId="0" applyFont="1" applyFill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9" fontId="14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 horizontal="right"/>
    </xf>
    <xf numFmtId="166" fontId="6" fillId="2" borderId="0" xfId="15" applyNumberFormat="1" applyFont="1" applyFill="1" applyBorder="1" applyAlignment="1" applyProtection="1">
      <alignment horizontal="right"/>
      <protection/>
    </xf>
    <xf numFmtId="166" fontId="6" fillId="2" borderId="1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8" fillId="3" borderId="1" xfId="15" applyNumberFormat="1" applyFont="1" applyFill="1" applyBorder="1" applyAlignment="1" applyProtection="1">
      <alignment horizontal="right"/>
      <protection/>
    </xf>
    <xf numFmtId="166" fontId="8" fillId="3" borderId="0" xfId="15" applyNumberFormat="1" applyFont="1" applyFill="1" applyBorder="1" applyAlignment="1" applyProtection="1">
      <alignment horizontal="right"/>
      <protection/>
    </xf>
    <xf numFmtId="166" fontId="4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5" fontId="6" fillId="3" borderId="1" xfId="0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/>
    </xf>
    <xf numFmtId="166" fontId="6" fillId="2" borderId="0" xfId="15" applyNumberFormat="1" applyFont="1" applyFill="1" applyBorder="1" applyAlignment="1" applyProtection="1">
      <alignment horizontal="right"/>
      <protection/>
    </xf>
    <xf numFmtId="169" fontId="1" fillId="2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2" borderId="0" xfId="0" applyFont="1" applyFill="1" applyBorder="1" applyAlignment="1">
      <alignment wrapText="1"/>
    </xf>
    <xf numFmtId="164" fontId="2" fillId="2" borderId="0" xfId="0" applyFont="1" applyFill="1" applyBorder="1" applyAlignment="1">
      <alignment horizontal="right" wrapText="1"/>
    </xf>
    <xf numFmtId="164" fontId="2" fillId="0" borderId="0" xfId="0" applyFont="1" applyBorder="1" applyAlignment="1">
      <alignment wrapText="1"/>
    </xf>
    <xf numFmtId="164" fontId="0" fillId="2" borderId="0" xfId="0" applyFont="1" applyFill="1" applyBorder="1" applyAlignment="1">
      <alignment horizontal="right" wrapText="1"/>
    </xf>
    <xf numFmtId="164" fontId="2" fillId="2" borderId="6" xfId="0" applyFont="1" applyFill="1" applyBorder="1" applyAlignment="1">
      <alignment horizontal="center" wrapText="1"/>
    </xf>
    <xf numFmtId="164" fontId="2" fillId="2" borderId="3" xfId="0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wrapText="1"/>
    </xf>
    <xf numFmtId="164" fontId="2" fillId="3" borderId="7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0" fillId="3" borderId="0" xfId="0" applyFont="1" applyFill="1" applyBorder="1" applyAlignment="1">
      <alignment wrapText="1"/>
    </xf>
    <xf numFmtId="164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0" fillId="2" borderId="0" xfId="0" applyNumberFormat="1" applyFont="1" applyFill="1" applyBorder="1" applyAlignment="1">
      <alignment wrapText="1"/>
    </xf>
    <xf numFmtId="168" fontId="0" fillId="2" borderId="2" xfId="19" applyFont="1" applyFill="1" applyBorder="1" applyAlignment="1" applyProtection="1">
      <alignment wrapText="1"/>
      <protection/>
    </xf>
    <xf numFmtId="166" fontId="4" fillId="2" borderId="1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166" fontId="4" fillId="2" borderId="0" xfId="0" applyNumberFormat="1" applyFont="1" applyFill="1" applyBorder="1" applyAlignment="1">
      <alignment wrapText="1"/>
    </xf>
    <xf numFmtId="168" fontId="4" fillId="2" borderId="2" xfId="19" applyFont="1" applyFill="1" applyBorder="1" applyAlignment="1" applyProtection="1">
      <alignment wrapText="1"/>
      <protection/>
    </xf>
    <xf numFmtId="164" fontId="4" fillId="2" borderId="0" xfId="0" applyFont="1" applyFill="1" applyBorder="1" applyAlignment="1">
      <alignment wrapText="1"/>
    </xf>
    <xf numFmtId="164" fontId="4" fillId="0" borderId="0" xfId="0" applyFont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164" fontId="0" fillId="2" borderId="1" xfId="0" applyFont="1" applyFill="1" applyBorder="1" applyAlignment="1">
      <alignment wrapText="1"/>
    </xf>
    <xf numFmtId="166" fontId="2" fillId="3" borderId="0" xfId="0" applyNumberFormat="1" applyFont="1" applyFill="1" applyBorder="1" applyAlignment="1">
      <alignment wrapText="1"/>
    </xf>
    <xf numFmtId="168" fontId="2" fillId="3" borderId="2" xfId="19" applyFont="1" applyFill="1" applyBorder="1" applyAlignment="1" applyProtection="1">
      <alignment wrapText="1"/>
      <protection/>
    </xf>
    <xf numFmtId="164" fontId="2" fillId="3" borderId="0" xfId="0" applyFont="1" applyFill="1" applyBorder="1" applyAlignment="1">
      <alignment wrapText="1"/>
    </xf>
    <xf numFmtId="166" fontId="0" fillId="3" borderId="0" xfId="0" applyNumberFormat="1" applyFont="1" applyFill="1" applyBorder="1" applyAlignment="1">
      <alignment wrapText="1"/>
    </xf>
    <xf numFmtId="168" fontId="0" fillId="3" borderId="2" xfId="19" applyFont="1" applyFill="1" applyBorder="1" applyAlignment="1" applyProtection="1">
      <alignment wrapText="1"/>
      <protection/>
    </xf>
    <xf numFmtId="166" fontId="0" fillId="3" borderId="0" xfId="0" applyNumberFormat="1" applyFont="1" applyFill="1" applyBorder="1" applyAlignment="1">
      <alignment wrapText="1"/>
    </xf>
    <xf numFmtId="168" fontId="0" fillId="3" borderId="2" xfId="19" applyFont="1" applyFill="1" applyBorder="1" applyAlignment="1" applyProtection="1">
      <alignment wrapText="1"/>
      <protection/>
    </xf>
    <xf numFmtId="164" fontId="0" fillId="3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wrapText="1"/>
    </xf>
    <xf numFmtId="168" fontId="2" fillId="2" borderId="2" xfId="19" applyFont="1" applyFill="1" applyBorder="1" applyAlignment="1" applyProtection="1">
      <alignment wrapText="1"/>
      <protection/>
    </xf>
    <xf numFmtId="164" fontId="2" fillId="2" borderId="0" xfId="0" applyFont="1" applyFill="1" applyBorder="1" applyAlignment="1">
      <alignment wrapText="1"/>
    </xf>
    <xf numFmtId="164" fontId="16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wrapText="1"/>
    </xf>
    <xf numFmtId="166" fontId="2" fillId="3" borderId="0" xfId="0" applyNumberFormat="1" applyFont="1" applyFill="1" applyBorder="1" applyAlignment="1">
      <alignment/>
    </xf>
    <xf numFmtId="168" fontId="2" fillId="3" borderId="2" xfId="19" applyFont="1" applyFill="1" applyBorder="1" applyAlignment="1" applyProtection="1">
      <alignment/>
      <protection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8" fontId="4" fillId="2" borderId="2" xfId="19" applyFont="1" applyFill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164" fontId="0" fillId="2" borderId="8" xfId="0" applyFont="1" applyFill="1" applyBorder="1" applyAlignment="1">
      <alignment wrapText="1"/>
    </xf>
    <xf numFmtId="166" fontId="0" fillId="2" borderId="8" xfId="0" applyNumberFormat="1" applyFont="1" applyFill="1" applyBorder="1" applyAlignment="1">
      <alignment horizontal="right"/>
    </xf>
    <xf numFmtId="168" fontId="2" fillId="2" borderId="0" xfId="19" applyFont="1" applyFill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13" fillId="0" borderId="1" xfId="0" applyFont="1" applyBorder="1" applyAlignment="1">
      <alignment horizontal="center" vertical="top" wrapText="1"/>
    </xf>
    <xf numFmtId="164" fontId="13" fillId="0" borderId="3" xfId="0" applyFont="1" applyBorder="1" applyAlignment="1">
      <alignment horizontal="center" vertical="top" wrapText="1"/>
    </xf>
    <xf numFmtId="164" fontId="13" fillId="3" borderId="10" xfId="0" applyFont="1" applyFill="1" applyBorder="1" applyAlignment="1">
      <alignment horizontal="center" vertical="top" wrapText="1"/>
    </xf>
    <xf numFmtId="164" fontId="13" fillId="3" borderId="11" xfId="0" applyFont="1" applyFill="1" applyBorder="1" applyAlignment="1">
      <alignment horizontal="center" vertical="top" wrapText="1"/>
    </xf>
    <xf numFmtId="164" fontId="13" fillId="3" borderId="11" xfId="0" applyFont="1" applyFill="1" applyBorder="1" applyAlignment="1">
      <alignment horizontal="left" vertical="center" wrapText="1"/>
    </xf>
    <xf numFmtId="166" fontId="13" fillId="3" borderId="12" xfId="0" applyNumberFormat="1" applyFont="1" applyFill="1" applyBorder="1" applyAlignment="1">
      <alignment horizontal="right" vertical="center" wrapText="1"/>
    </xf>
    <xf numFmtId="164" fontId="2" fillId="0" borderId="0" xfId="0" applyFont="1" applyBorder="1" applyAlignment="1">
      <alignment/>
    </xf>
    <xf numFmtId="164" fontId="4" fillId="0" borderId="13" xfId="0" applyFont="1" applyBorder="1" applyAlignment="1">
      <alignment horizontal="center"/>
    </xf>
    <xf numFmtId="164" fontId="11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center" wrapText="1"/>
    </xf>
    <xf numFmtId="166" fontId="4" fillId="0" borderId="14" xfId="0" applyNumberFormat="1" applyFont="1" applyBorder="1" applyAlignment="1">
      <alignment horizontal="right"/>
    </xf>
    <xf numFmtId="164" fontId="0" fillId="0" borderId="13" xfId="0" applyFont="1" applyBorder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/>
    </xf>
    <xf numFmtId="166" fontId="11" fillId="0" borderId="14" xfId="0" applyNumberFormat="1" applyFont="1" applyBorder="1" applyAlignment="1">
      <alignment horizontal="right" vertical="center" wrapText="1"/>
    </xf>
    <xf numFmtId="164" fontId="13" fillId="3" borderId="13" xfId="0" applyFont="1" applyFill="1" applyBorder="1" applyAlignment="1">
      <alignment horizontal="center" vertical="top" wrapText="1"/>
    </xf>
    <xf numFmtId="164" fontId="13" fillId="3" borderId="1" xfId="0" applyFont="1" applyFill="1" applyBorder="1" applyAlignment="1">
      <alignment horizontal="center" vertical="top" wrapText="1"/>
    </xf>
    <xf numFmtId="164" fontId="13" fillId="3" borderId="1" xfId="0" applyFont="1" applyFill="1" applyBorder="1" applyAlignment="1">
      <alignment horizontal="left" vertical="center" wrapText="1"/>
    </xf>
    <xf numFmtId="166" fontId="13" fillId="3" borderId="14" xfId="0" applyNumberFormat="1" applyFont="1" applyFill="1" applyBorder="1" applyAlignment="1">
      <alignment horizontal="right" vertical="center" wrapText="1"/>
    </xf>
    <xf numFmtId="164" fontId="13" fillId="2" borderId="13" xfId="0" applyFont="1" applyFill="1" applyBorder="1" applyAlignment="1">
      <alignment horizontal="center" vertical="top" wrapText="1"/>
    </xf>
    <xf numFmtId="164" fontId="13" fillId="2" borderId="1" xfId="0" applyFont="1" applyFill="1" applyBorder="1" applyAlignment="1">
      <alignment horizontal="center" vertical="top" wrapText="1"/>
    </xf>
    <xf numFmtId="164" fontId="13" fillId="2" borderId="1" xfId="0" applyFont="1" applyFill="1" applyBorder="1" applyAlignment="1">
      <alignment horizontal="left" vertical="center" wrapText="1"/>
    </xf>
    <xf numFmtId="166" fontId="13" fillId="2" borderId="14" xfId="0" applyNumberFormat="1" applyFont="1" applyFill="1" applyBorder="1" applyAlignment="1">
      <alignment horizontal="right" vertical="center" wrapText="1"/>
    </xf>
    <xf numFmtId="164" fontId="2" fillId="2" borderId="0" xfId="0" applyFont="1" applyFill="1" applyBorder="1" applyAlignment="1">
      <alignment/>
    </xf>
    <xf numFmtId="164" fontId="13" fillId="2" borderId="15" xfId="0" applyFont="1" applyFill="1" applyBorder="1" applyAlignment="1">
      <alignment horizontal="center" vertical="top" wrapText="1"/>
    </xf>
    <xf numFmtId="164" fontId="17" fillId="2" borderId="16" xfId="0" applyFont="1" applyFill="1" applyBorder="1" applyAlignment="1">
      <alignment horizontal="center" vertical="top" wrapText="1"/>
    </xf>
    <xf numFmtId="164" fontId="13" fillId="2" borderId="16" xfId="0" applyFont="1" applyFill="1" applyBorder="1" applyAlignment="1">
      <alignment horizontal="left" vertical="center" wrapText="1"/>
    </xf>
    <xf numFmtId="166" fontId="13" fillId="2" borderId="17" xfId="0" applyNumberFormat="1" applyFont="1" applyFill="1" applyBorder="1" applyAlignment="1">
      <alignment horizontal="right" vertical="center" wrapText="1"/>
    </xf>
    <xf numFmtId="164" fontId="13" fillId="2" borderId="2" xfId="0" applyFont="1" applyFill="1" applyBorder="1" applyAlignment="1">
      <alignment horizontal="center" vertical="top" wrapText="1"/>
    </xf>
    <xf numFmtId="164" fontId="17" fillId="2" borderId="2" xfId="0" applyFont="1" applyFill="1" applyBorder="1" applyAlignment="1">
      <alignment horizontal="center" vertical="top" wrapText="1"/>
    </xf>
    <xf numFmtId="164" fontId="13" fillId="2" borderId="2" xfId="0" applyFont="1" applyFill="1" applyBorder="1" applyAlignment="1">
      <alignment horizontal="left" vertical="center" wrapText="1"/>
    </xf>
    <xf numFmtId="166" fontId="13" fillId="2" borderId="2" xfId="0" applyNumberFormat="1" applyFont="1" applyFill="1" applyBorder="1" applyAlignment="1">
      <alignment horizontal="right" vertical="center" wrapText="1"/>
    </xf>
    <xf numFmtId="164" fontId="11" fillId="0" borderId="13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 vertical="top" wrapText="1"/>
    </xf>
    <xf numFmtId="164" fontId="17" fillId="3" borderId="1" xfId="0" applyFont="1" applyFill="1" applyBorder="1" applyAlignment="1">
      <alignment horizontal="center" vertical="top" wrapText="1"/>
    </xf>
    <xf numFmtId="164" fontId="17" fillId="2" borderId="1" xfId="0" applyFont="1" applyFill="1" applyBorder="1" applyAlignment="1">
      <alignment horizontal="center" vertical="top" wrapText="1"/>
    </xf>
    <xf numFmtId="164" fontId="13" fillId="2" borderId="4" xfId="0" applyFont="1" applyFill="1" applyBorder="1" applyAlignment="1">
      <alignment horizontal="center" vertical="top" wrapText="1"/>
    </xf>
    <xf numFmtId="164" fontId="17" fillId="2" borderId="4" xfId="0" applyFont="1" applyFill="1" applyBorder="1" applyAlignment="1">
      <alignment horizontal="center" vertical="top" wrapText="1"/>
    </xf>
    <xf numFmtId="164" fontId="13" fillId="2" borderId="4" xfId="0" applyFont="1" applyFill="1" applyBorder="1" applyAlignment="1">
      <alignment horizontal="left" vertical="center" wrapText="1"/>
    </xf>
    <xf numFmtId="166" fontId="13" fillId="2" borderId="4" xfId="0" applyNumberFormat="1" applyFont="1" applyFill="1" applyBorder="1" applyAlignment="1">
      <alignment horizontal="right" vertical="center" wrapText="1"/>
    </xf>
    <xf numFmtId="164" fontId="13" fillId="2" borderId="1" xfId="0" applyFont="1" applyFill="1" applyBorder="1" applyAlignment="1">
      <alignment vertical="top" wrapText="1"/>
    </xf>
    <xf numFmtId="166" fontId="13" fillId="2" borderId="1" xfId="0" applyNumberFormat="1" applyFont="1" applyFill="1" applyBorder="1" applyAlignment="1">
      <alignment horizontal="right" vertical="center" wrapText="1"/>
    </xf>
    <xf numFmtId="169" fontId="0" fillId="2" borderId="0" xfId="0" applyNumberFormat="1" applyFont="1" applyFill="1" applyBorder="1" applyAlignment="1">
      <alignment/>
    </xf>
    <xf numFmtId="164" fontId="1" fillId="0" borderId="0" xfId="0" applyFont="1" applyBorder="1" applyAlignment="1">
      <alignment horizontal="justify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justify"/>
    </xf>
    <xf numFmtId="164" fontId="1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 horizontal="left"/>
    </xf>
    <xf numFmtId="166" fontId="2" fillId="3" borderId="6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/>
    </xf>
    <xf numFmtId="164" fontId="4" fillId="2" borderId="7" xfId="0" applyFont="1" applyFill="1" applyBorder="1" applyAlignment="1">
      <alignment horizontal="right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right"/>
    </xf>
    <xf numFmtId="164" fontId="0" fillId="2" borderId="7" xfId="0" applyFont="1" applyFill="1" applyBorder="1" applyAlignment="1">
      <alignment horizontal="right"/>
    </xf>
    <xf numFmtId="164" fontId="0" fillId="3" borderId="7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6" fontId="4" fillId="0" borderId="0" xfId="0" applyNumberFormat="1" applyFont="1" applyBorder="1" applyAlignment="1">
      <alignment/>
    </xf>
    <xf numFmtId="164" fontId="0" fillId="2" borderId="1" xfId="0" applyFont="1" applyFill="1" applyBorder="1" applyAlignment="1">
      <alignment horizontal="left"/>
    </xf>
    <xf numFmtId="166" fontId="0" fillId="2" borderId="7" xfId="0" applyNumberFormat="1" applyFont="1" applyFill="1" applyBorder="1" applyAlignment="1">
      <alignment horizontal="right"/>
    </xf>
    <xf numFmtId="164" fontId="0" fillId="3" borderId="1" xfId="0" applyFont="1" applyFill="1" applyBorder="1" applyAlignment="1">
      <alignment horizontal="left"/>
    </xf>
    <xf numFmtId="166" fontId="0" fillId="3" borderId="7" xfId="0" applyNumberFormat="1" applyFont="1" applyFill="1" applyBorder="1" applyAlignment="1">
      <alignment horizontal="center"/>
    </xf>
    <xf numFmtId="164" fontId="2" fillId="2" borderId="18" xfId="0" applyFont="1" applyFill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0" fillId="2" borderId="7" xfId="0" applyNumberFormat="1" applyFont="1" applyFill="1" applyBorder="1" applyAlignment="1">
      <alignment horizontal="left"/>
    </xf>
    <xf numFmtId="164" fontId="5" fillId="2" borderId="7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0" fillId="2" borderId="7" xfId="0" applyFont="1" applyFill="1" applyBorder="1" applyAlignment="1">
      <alignment horizontal="left"/>
    </xf>
    <xf numFmtId="164" fontId="2" fillId="3" borderId="5" xfId="0" applyFont="1" applyFill="1" applyBorder="1" applyAlignment="1">
      <alignment horizontal="left"/>
    </xf>
    <xf numFmtId="164" fontId="4" fillId="2" borderId="7" xfId="0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left"/>
    </xf>
    <xf numFmtId="166" fontId="0" fillId="2" borderId="7" xfId="0" applyNumberFormat="1" applyFont="1" applyFill="1" applyBorder="1" applyAlignment="1">
      <alignment horizontal="left"/>
    </xf>
    <xf numFmtId="166" fontId="0" fillId="3" borderId="7" xfId="0" applyNumberFormat="1" applyFont="1" applyFill="1" applyBorder="1" applyAlignment="1">
      <alignment horizontal="left"/>
    </xf>
    <xf numFmtId="164" fontId="0" fillId="3" borderId="7" xfId="0" applyFont="1" applyFill="1" applyBorder="1" applyAlignment="1">
      <alignment horizontal="left"/>
    </xf>
    <xf numFmtId="164" fontId="0" fillId="2" borderId="5" xfId="0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19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right" wrapText="1"/>
    </xf>
    <xf numFmtId="165" fontId="0" fillId="0" borderId="19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166" fontId="0" fillId="0" borderId="0" xfId="0" applyNumberFormat="1" applyFont="1" applyBorder="1" applyAlignment="1">
      <alignment horizontal="right" wrapText="1"/>
    </xf>
    <xf numFmtId="164" fontId="0" fillId="0" borderId="1" xfId="0" applyFont="1" applyBorder="1" applyAlignment="1">
      <alignment horizontal="left" wrapText="1"/>
    </xf>
    <xf numFmtId="164" fontId="0" fillId="0" borderId="19" xfId="0" applyFont="1" applyBorder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4" fontId="0" fillId="0" borderId="1" xfId="0" applyFont="1" applyBorder="1" applyAlignment="1">
      <alignment wrapText="1"/>
    </xf>
    <xf numFmtId="164" fontId="0" fillId="0" borderId="19" xfId="0" applyFont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73">
      <selection activeCell="D89" sqref="D89"/>
    </sheetView>
  </sheetViews>
  <sheetFormatPr defaultColWidth="9.00390625" defaultRowHeight="12.75"/>
  <cols>
    <col min="1" max="1" width="5.75390625" style="1" customWidth="1"/>
    <col min="2" max="2" width="8.00390625" style="1" customWidth="1"/>
    <col min="3" max="3" width="43.25390625" style="1" customWidth="1"/>
    <col min="4" max="4" width="12.25390625" style="1" customWidth="1"/>
    <col min="5" max="5" width="10.375" style="1" customWidth="1"/>
    <col min="6" max="6" width="10.75390625" style="1" customWidth="1"/>
    <col min="7" max="7" width="9.00390625" style="1" customWidth="1"/>
    <col min="8" max="8" width="12.125" style="1" customWidth="1"/>
    <col min="9" max="256" width="9.00390625" style="1" customWidth="1"/>
  </cols>
  <sheetData>
    <row r="1" spans="1:10" s="1" customFormat="1" ht="25.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</row>
    <row r="2" spans="1:4" s="1" customFormat="1" ht="12.75">
      <c r="A2" s="2"/>
      <c r="B2" s="2"/>
      <c r="C2" s="2"/>
      <c r="D2" s="4"/>
    </row>
    <row r="3" spans="1:4" s="1" customFormat="1" ht="12.75">
      <c r="A3" s="2"/>
      <c r="B3" s="2"/>
      <c r="C3" s="5"/>
      <c r="D3" s="2"/>
    </row>
    <row r="4" spans="1:4" s="7" customFormat="1" ht="31.5" customHeight="1">
      <c r="A4" s="6" t="s">
        <v>1</v>
      </c>
      <c r="B4" s="6"/>
      <c r="C4" s="6"/>
      <c r="D4" s="6"/>
    </row>
    <row r="5" spans="1:4" s="1" customFormat="1" ht="12.75">
      <c r="A5" s="8"/>
      <c r="B5" s="8"/>
      <c r="C5" s="9"/>
      <c r="D5" s="9"/>
    </row>
    <row r="6" spans="1:4" s="1" customFormat="1" ht="12.75">
      <c r="A6" s="10" t="s">
        <v>2</v>
      </c>
      <c r="B6" s="10" t="s">
        <v>3</v>
      </c>
      <c r="C6" s="11" t="s">
        <v>4</v>
      </c>
      <c r="D6" s="11" t="s">
        <v>5</v>
      </c>
    </row>
    <row r="7" spans="1:4" s="1" customFormat="1" ht="12.75">
      <c r="A7" s="8">
        <v>1</v>
      </c>
      <c r="B7" s="8">
        <v>2</v>
      </c>
      <c r="C7" s="9">
        <v>3</v>
      </c>
      <c r="D7" s="9">
        <v>4</v>
      </c>
    </row>
    <row r="8" spans="1:4" s="1" customFormat="1" ht="12.75">
      <c r="A8" s="12"/>
      <c r="B8" s="13"/>
      <c r="C8" s="14"/>
      <c r="D8" s="15"/>
    </row>
    <row r="9" spans="1:4" s="1" customFormat="1" ht="12.75">
      <c r="A9" s="16" t="s">
        <v>6</v>
      </c>
      <c r="B9" s="17" t="s">
        <v>7</v>
      </c>
      <c r="C9" s="18" t="s">
        <v>8</v>
      </c>
      <c r="D9" s="19">
        <f>SUM(D10)</f>
        <v>1400</v>
      </c>
    </row>
    <row r="10" spans="1:4" s="1" customFormat="1" ht="12.75">
      <c r="A10" s="12"/>
      <c r="B10" s="13"/>
      <c r="C10" s="20" t="s">
        <v>9</v>
      </c>
      <c r="D10" s="21">
        <v>1400</v>
      </c>
    </row>
    <row r="11" spans="1:4" s="1" customFormat="1" ht="12.75">
      <c r="A11" s="12"/>
      <c r="B11" s="13"/>
      <c r="C11" s="20"/>
      <c r="D11" s="21"/>
    </row>
    <row r="12" spans="1:4" s="1" customFormat="1" ht="12.75">
      <c r="A12" s="16" t="s">
        <v>10</v>
      </c>
      <c r="B12" s="17">
        <v>700</v>
      </c>
      <c r="C12" s="18" t="s">
        <v>11</v>
      </c>
      <c r="D12" s="19">
        <f>SUM(D13:D18)</f>
        <v>262400</v>
      </c>
    </row>
    <row r="13" spans="1:4" s="1" customFormat="1" ht="24.75">
      <c r="A13" s="12"/>
      <c r="B13" s="13"/>
      <c r="C13" s="20" t="s">
        <v>12</v>
      </c>
      <c r="D13" s="21">
        <f>20000</f>
        <v>20000</v>
      </c>
    </row>
    <row r="14" spans="1:4" s="1" customFormat="1" ht="12.75">
      <c r="A14" s="12"/>
      <c r="B14" s="13"/>
      <c r="C14" s="20" t="s">
        <v>13</v>
      </c>
      <c r="D14" s="21">
        <v>38600</v>
      </c>
    </row>
    <row r="15" spans="1:4" s="1" customFormat="1" ht="24.75">
      <c r="A15" s="22"/>
      <c r="B15" s="13"/>
      <c r="C15" s="23" t="s">
        <v>14</v>
      </c>
      <c r="D15" s="24">
        <f>24800+43800</f>
        <v>68600</v>
      </c>
    </row>
    <row r="16" spans="1:4" s="1" customFormat="1" ht="24.75">
      <c r="A16" s="12"/>
      <c r="B16" s="13"/>
      <c r="C16" s="25" t="s">
        <v>15</v>
      </c>
      <c r="D16" s="21">
        <v>130000</v>
      </c>
    </row>
    <row r="17" spans="1:4" s="1" customFormat="1" ht="12.75">
      <c r="A17" s="12"/>
      <c r="B17" s="13"/>
      <c r="C17" s="20" t="s">
        <v>16</v>
      </c>
      <c r="D17" s="21">
        <v>2200</v>
      </c>
    </row>
    <row r="18" spans="1:4" s="1" customFormat="1" ht="12.75">
      <c r="A18" s="12"/>
      <c r="B18" s="13"/>
      <c r="C18" s="20" t="s">
        <v>17</v>
      </c>
      <c r="D18" s="21">
        <v>3000</v>
      </c>
    </row>
    <row r="19" spans="1:4" s="1" customFormat="1" ht="12.75">
      <c r="A19" s="12"/>
      <c r="B19" s="13"/>
      <c r="C19" s="20"/>
      <c r="D19" s="21"/>
    </row>
    <row r="20" spans="1:4" s="1" customFormat="1" ht="12.75">
      <c r="A20" s="16" t="s">
        <v>18</v>
      </c>
      <c r="B20" s="17">
        <v>750</v>
      </c>
      <c r="C20" s="18" t="s">
        <v>19</v>
      </c>
      <c r="D20" s="19">
        <f>SUM(D21:D25)</f>
        <v>157097</v>
      </c>
    </row>
    <row r="21" spans="1:4" s="1" customFormat="1" ht="24.75">
      <c r="A21" s="12"/>
      <c r="B21" s="13"/>
      <c r="C21" s="20" t="s">
        <v>20</v>
      </c>
      <c r="D21" s="21">
        <v>68292</v>
      </c>
    </row>
    <row r="22" spans="1:4" s="1" customFormat="1" ht="12.75">
      <c r="A22" s="12"/>
      <c r="B22" s="13"/>
      <c r="C22" s="20" t="s">
        <v>21</v>
      </c>
      <c r="D22" s="21">
        <v>20000</v>
      </c>
    </row>
    <row r="23" spans="1:4" s="1" customFormat="1" ht="12.75">
      <c r="A23" s="12"/>
      <c r="B23" s="13"/>
      <c r="C23" s="20" t="s">
        <v>22</v>
      </c>
      <c r="D23" s="21">
        <v>10000</v>
      </c>
    </row>
    <row r="24" spans="1:4" s="1" customFormat="1" ht="36.75">
      <c r="A24" s="12"/>
      <c r="B24" s="13"/>
      <c r="C24" s="20" t="s">
        <v>23</v>
      </c>
      <c r="D24" s="21">
        <v>1805</v>
      </c>
    </row>
    <row r="25" spans="1:4" s="1" customFormat="1" ht="36.75">
      <c r="A25" s="12"/>
      <c r="B25" s="13"/>
      <c r="C25" s="20" t="s">
        <v>24</v>
      </c>
      <c r="D25" s="21">
        <v>57000</v>
      </c>
    </row>
    <row r="26" spans="1:4" s="1" customFormat="1" ht="12.75">
      <c r="A26" s="12"/>
      <c r="B26" s="13"/>
      <c r="C26" s="20"/>
      <c r="D26" s="21"/>
    </row>
    <row r="27" spans="1:4" s="1" customFormat="1" ht="36.75">
      <c r="A27" s="16" t="s">
        <v>25</v>
      </c>
      <c r="B27" s="17">
        <v>751</v>
      </c>
      <c r="C27" s="18" t="s">
        <v>26</v>
      </c>
      <c r="D27" s="19">
        <f>SUM(D28:D28)</f>
        <v>2700</v>
      </c>
    </row>
    <row r="28" spans="1:4" s="1" customFormat="1" ht="24.75">
      <c r="A28" s="12"/>
      <c r="B28" s="13"/>
      <c r="C28" s="20" t="s">
        <v>27</v>
      </c>
      <c r="D28" s="21">
        <v>2700</v>
      </c>
    </row>
    <row r="29" spans="1:4" s="1" customFormat="1" ht="12.75">
      <c r="A29" s="22"/>
      <c r="B29" s="13"/>
      <c r="C29" s="20"/>
      <c r="D29" s="24"/>
    </row>
    <row r="30" spans="1:4" s="1" customFormat="1" ht="24.75">
      <c r="A30" s="16" t="s">
        <v>28</v>
      </c>
      <c r="B30" s="17">
        <v>754</v>
      </c>
      <c r="C30" s="18" t="s">
        <v>29</v>
      </c>
      <c r="D30" s="19">
        <f>SUM(D31)</f>
        <v>10299</v>
      </c>
    </row>
    <row r="31" spans="1:4" s="1" customFormat="1" ht="12.75">
      <c r="A31" s="12"/>
      <c r="B31" s="13"/>
      <c r="C31" s="25" t="s">
        <v>30</v>
      </c>
      <c r="D31" s="21">
        <v>10299</v>
      </c>
    </row>
    <row r="32" spans="1:4" s="1" customFormat="1" ht="12.75">
      <c r="A32" s="12"/>
      <c r="B32" s="13"/>
      <c r="C32" s="20"/>
      <c r="D32" s="21"/>
    </row>
    <row r="33" spans="1:4" s="1" customFormat="1" ht="48.75">
      <c r="A33" s="16" t="s">
        <v>31</v>
      </c>
      <c r="B33" s="17">
        <v>756</v>
      </c>
      <c r="C33" s="18" t="s">
        <v>32</v>
      </c>
      <c r="D33" s="19">
        <f>SUM(D34:D50)</f>
        <v>7486413.08</v>
      </c>
    </row>
    <row r="34" spans="1:4" s="1" customFormat="1" ht="12.75">
      <c r="A34" s="12"/>
      <c r="B34" s="13"/>
      <c r="C34" s="20" t="s">
        <v>33</v>
      </c>
      <c r="D34" s="21">
        <v>13000</v>
      </c>
    </row>
    <row r="35" spans="1:8" s="1" customFormat="1" ht="12.75">
      <c r="A35" s="12"/>
      <c r="B35" s="13"/>
      <c r="C35" s="20" t="s">
        <v>34</v>
      </c>
      <c r="D35" s="21">
        <v>3716525</v>
      </c>
      <c r="E35" s="1">
        <f>3017259.29+894871.93</f>
        <v>3912131.22</v>
      </c>
      <c r="F35" s="1">
        <f>E35*95%</f>
        <v>3716524.659</v>
      </c>
      <c r="G35" s="26"/>
      <c r="H35" s="27"/>
    </row>
    <row r="36" spans="1:6" s="1" customFormat="1" ht="12.75">
      <c r="A36" s="12"/>
      <c r="B36" s="13"/>
      <c r="C36" s="20" t="s">
        <v>35</v>
      </c>
      <c r="D36" s="21">
        <v>70409</v>
      </c>
      <c r="E36" s="1">
        <f>7253.53+66861.7</f>
        <v>74115.23</v>
      </c>
      <c r="F36" s="1">
        <f>E36*95%</f>
        <v>70409.46849999999</v>
      </c>
    </row>
    <row r="37" spans="1:6" s="1" customFormat="1" ht="12.75">
      <c r="A37" s="12"/>
      <c r="B37" s="13"/>
      <c r="C37" s="20" t="s">
        <v>36</v>
      </c>
      <c r="D37" s="21">
        <v>70891.08</v>
      </c>
      <c r="E37" s="1">
        <f>68822.2+5799.99</f>
        <v>74622.19</v>
      </c>
      <c r="F37" s="1">
        <f>E37*95%</f>
        <v>70891.0805</v>
      </c>
    </row>
    <row r="38" spans="1:6" s="1" customFormat="1" ht="12.75">
      <c r="A38" s="12"/>
      <c r="B38" s="13"/>
      <c r="C38" s="20" t="s">
        <v>37</v>
      </c>
      <c r="D38" s="21">
        <v>110594</v>
      </c>
      <c r="E38" s="1">
        <v>110000</v>
      </c>
      <c r="F38" s="1">
        <f>E38*95%</f>
        <v>104500</v>
      </c>
    </row>
    <row r="39" spans="1:4" s="1" customFormat="1" ht="12.75">
      <c r="A39" s="12"/>
      <c r="B39" s="13"/>
      <c r="C39" s="20" t="s">
        <v>38</v>
      </c>
      <c r="D39" s="21">
        <v>40000</v>
      </c>
    </row>
    <row r="40" spans="1:4" s="1" customFormat="1" ht="12.75">
      <c r="A40" s="12"/>
      <c r="B40" s="13"/>
      <c r="C40" s="20" t="s">
        <v>39</v>
      </c>
      <c r="D40" s="21">
        <v>6090</v>
      </c>
    </row>
    <row r="41" spans="1:4" s="1" customFormat="1" ht="12.75">
      <c r="A41" s="12"/>
      <c r="B41" s="13"/>
      <c r="C41" s="20" t="s">
        <v>40</v>
      </c>
      <c r="D41" s="21">
        <v>6000</v>
      </c>
    </row>
    <row r="42" spans="1:4" s="1" customFormat="1" ht="12.75">
      <c r="A42" s="12"/>
      <c r="B42" s="13"/>
      <c r="C42" s="20" t="s">
        <v>41</v>
      </c>
      <c r="D42" s="21">
        <v>179121</v>
      </c>
    </row>
    <row r="43" spans="1:5" s="1" customFormat="1" ht="24.75">
      <c r="A43" s="22"/>
      <c r="B43" s="13"/>
      <c r="C43" s="20" t="s">
        <v>42</v>
      </c>
      <c r="D43" s="24">
        <v>7400</v>
      </c>
      <c r="E43" s="28"/>
    </row>
    <row r="44" spans="1:4" s="1" customFormat="1" ht="12.75">
      <c r="A44" s="12"/>
      <c r="B44" s="13"/>
      <c r="C44" s="20" t="s">
        <v>43</v>
      </c>
      <c r="D44" s="21">
        <v>51461</v>
      </c>
    </row>
    <row r="45" spans="1:4" s="1" customFormat="1" ht="12.75">
      <c r="A45" s="12"/>
      <c r="B45" s="13"/>
      <c r="C45" s="20" t="s">
        <v>44</v>
      </c>
      <c r="D45" s="21">
        <v>31000</v>
      </c>
    </row>
    <row r="46" spans="1:4" s="1" customFormat="1" ht="12.75">
      <c r="A46" s="12"/>
      <c r="B46" s="13"/>
      <c r="C46" s="20" t="s">
        <v>45</v>
      </c>
      <c r="D46" s="21">
        <v>1000</v>
      </c>
    </row>
    <row r="47" spans="1:4" s="1" customFormat="1" ht="12.75">
      <c r="A47" s="12"/>
      <c r="B47" s="13"/>
      <c r="C47" s="20" t="s">
        <v>46</v>
      </c>
      <c r="D47" s="21">
        <v>15000</v>
      </c>
    </row>
    <row r="48" spans="1:4" s="1" customFormat="1" ht="12.75">
      <c r="A48" s="12"/>
      <c r="B48" s="13"/>
      <c r="C48" s="20" t="s">
        <v>47</v>
      </c>
      <c r="D48" s="21">
        <v>2956622</v>
      </c>
    </row>
    <row r="49" spans="1:4" s="1" customFormat="1" ht="12.75">
      <c r="A49" s="12"/>
      <c r="B49" s="13"/>
      <c r="C49" s="20" t="s">
        <v>48</v>
      </c>
      <c r="D49" s="21">
        <v>50000</v>
      </c>
    </row>
    <row r="50" spans="1:4" s="1" customFormat="1" ht="24.75">
      <c r="A50" s="12"/>
      <c r="B50" s="13"/>
      <c r="C50" s="20" t="s">
        <v>49</v>
      </c>
      <c r="D50" s="21">
        <v>161300</v>
      </c>
    </row>
    <row r="51" spans="1:4" s="1" customFormat="1" ht="12.75">
      <c r="A51" s="12"/>
      <c r="B51" s="13"/>
      <c r="C51" s="20"/>
      <c r="D51" s="21"/>
    </row>
    <row r="52" spans="1:4" s="1" customFormat="1" ht="12.75">
      <c r="A52" s="16" t="s">
        <v>50</v>
      </c>
      <c r="B52" s="17">
        <v>758</v>
      </c>
      <c r="C52" s="18" t="s">
        <v>51</v>
      </c>
      <c r="D52" s="19">
        <f>SUM(D53)</f>
        <v>6893309</v>
      </c>
    </row>
    <row r="53" spans="1:4" s="1" customFormat="1" ht="12.75">
      <c r="A53" s="29"/>
      <c r="B53" s="30"/>
      <c r="C53" s="20" t="s">
        <v>52</v>
      </c>
      <c r="D53" s="21">
        <f>SUM(D54:D56)</f>
        <v>6893309</v>
      </c>
    </row>
    <row r="54" spans="1:4" s="1" customFormat="1" ht="12.75">
      <c r="A54" s="12"/>
      <c r="B54" s="13"/>
      <c r="C54" s="20" t="s">
        <v>53</v>
      </c>
      <c r="D54" s="21">
        <v>5894485</v>
      </c>
    </row>
    <row r="55" spans="1:4" s="1" customFormat="1" ht="12.75">
      <c r="A55" s="12"/>
      <c r="B55" s="13"/>
      <c r="C55" s="20" t="s">
        <v>54</v>
      </c>
      <c r="D55" s="21">
        <v>140220</v>
      </c>
    </row>
    <row r="56" spans="1:4" s="1" customFormat="1" ht="12.75">
      <c r="A56" s="31"/>
      <c r="B56" s="32"/>
      <c r="C56" s="33" t="s">
        <v>55</v>
      </c>
      <c r="D56" s="34">
        <f>SUM(D58:D59)</f>
        <v>858604</v>
      </c>
    </row>
    <row r="57" spans="1:4" s="1" customFormat="1" ht="12.75">
      <c r="A57" s="35"/>
      <c r="B57" s="36"/>
      <c r="C57" s="37" t="s">
        <v>56</v>
      </c>
      <c r="D57" s="38"/>
    </row>
    <row r="58" spans="1:4" s="1" customFormat="1" ht="12.75">
      <c r="A58" s="12"/>
      <c r="B58" s="13"/>
      <c r="C58" s="20" t="s">
        <v>57</v>
      </c>
      <c r="D58" s="21">
        <v>519110</v>
      </c>
    </row>
    <row r="59" spans="1:4" s="1" customFormat="1" ht="12.75">
      <c r="A59" s="12"/>
      <c r="B59" s="13"/>
      <c r="C59" s="20" t="s">
        <v>58</v>
      </c>
      <c r="D59" s="21">
        <v>339494</v>
      </c>
    </row>
    <row r="60" spans="1:5" s="1" customFormat="1" ht="12.75">
      <c r="A60" s="12"/>
      <c r="B60" s="13"/>
      <c r="C60" s="20"/>
      <c r="D60" s="21"/>
      <c r="E60" s="39"/>
    </row>
    <row r="61" spans="1:4" s="1" customFormat="1" ht="12.75">
      <c r="A61" s="12"/>
      <c r="B61" s="13"/>
      <c r="C61" s="20"/>
      <c r="D61" s="21"/>
    </row>
    <row r="62" spans="1:4" s="1" customFormat="1" ht="12.75">
      <c r="A62" s="16" t="s">
        <v>59</v>
      </c>
      <c r="B62" s="17">
        <v>801</v>
      </c>
      <c r="C62" s="18" t="s">
        <v>60</v>
      </c>
      <c r="D62" s="19">
        <f>SUM(D63:D65)</f>
        <v>210200</v>
      </c>
    </row>
    <row r="63" spans="1:4" s="1" customFormat="1" ht="12.75">
      <c r="A63" s="12"/>
      <c r="B63" s="13"/>
      <c r="C63" s="20" t="s">
        <v>61</v>
      </c>
      <c r="D63" s="21">
        <v>172300</v>
      </c>
    </row>
    <row r="64" spans="1:4" s="1" customFormat="1" ht="12.75">
      <c r="A64" s="12"/>
      <c r="B64" s="13"/>
      <c r="C64" s="20" t="s">
        <v>62</v>
      </c>
      <c r="D64" s="21">
        <v>32900</v>
      </c>
    </row>
    <row r="65" spans="1:4" s="1" customFormat="1" ht="12.75">
      <c r="A65" s="22"/>
      <c r="B65" s="13"/>
      <c r="C65" s="20" t="s">
        <v>63</v>
      </c>
      <c r="D65" s="21">
        <v>5000</v>
      </c>
    </row>
    <row r="66" spans="1:4" s="1" customFormat="1" ht="12.75">
      <c r="A66" s="22"/>
      <c r="B66" s="13"/>
      <c r="C66" s="20"/>
      <c r="D66" s="24"/>
    </row>
    <row r="67" spans="1:4" s="41" customFormat="1" ht="12.75">
      <c r="A67" s="16" t="s">
        <v>64</v>
      </c>
      <c r="B67" s="17" t="s">
        <v>65</v>
      </c>
      <c r="C67" s="18" t="s">
        <v>66</v>
      </c>
      <c r="D67" s="40">
        <f>SUM(D68:D69)</f>
        <v>36953</v>
      </c>
    </row>
    <row r="68" spans="1:4" s="1" customFormat="1" ht="24.75">
      <c r="A68" s="22"/>
      <c r="B68" s="42"/>
      <c r="C68" s="25" t="s">
        <v>67</v>
      </c>
      <c r="D68" s="24">
        <f>3950</f>
        <v>3950</v>
      </c>
    </row>
    <row r="69" spans="1:4" s="1" customFormat="1" ht="24.75">
      <c r="A69" s="22"/>
      <c r="B69" s="42"/>
      <c r="C69" s="25" t="s">
        <v>68</v>
      </c>
      <c r="D69" s="24">
        <v>33003</v>
      </c>
    </row>
    <row r="70" spans="1:4" s="1" customFormat="1" ht="12.75">
      <c r="A70" s="22"/>
      <c r="B70" s="13"/>
      <c r="C70" s="20"/>
      <c r="D70" s="24"/>
    </row>
    <row r="71" spans="1:4" s="1" customFormat="1" ht="12.75">
      <c r="A71" s="16" t="s">
        <v>69</v>
      </c>
      <c r="B71" s="17">
        <v>852</v>
      </c>
      <c r="C71" s="18" t="s">
        <v>70</v>
      </c>
      <c r="D71" s="19">
        <f>SUM(D72,D80,D76,D81)</f>
        <v>2541711</v>
      </c>
    </row>
    <row r="72" spans="1:4" s="1" customFormat="1" ht="12.75">
      <c r="A72" s="12"/>
      <c r="B72" s="13"/>
      <c r="C72" s="20" t="s">
        <v>71</v>
      </c>
      <c r="D72" s="21">
        <f>SUM(D73:D75)</f>
        <v>2295860</v>
      </c>
    </row>
    <row r="73" spans="1:4" s="1" customFormat="1" ht="12.75">
      <c r="A73" s="12"/>
      <c r="B73" s="13"/>
      <c r="C73" s="20" t="s">
        <v>72</v>
      </c>
      <c r="D73" s="21">
        <v>2219879</v>
      </c>
    </row>
    <row r="74" spans="1:4" s="1" customFormat="1" ht="12.75">
      <c r="A74" s="12"/>
      <c r="B74" s="13"/>
      <c r="C74" s="20" t="s">
        <v>73</v>
      </c>
      <c r="D74" s="21">
        <v>6424</v>
      </c>
    </row>
    <row r="75" spans="1:4" s="1" customFormat="1" ht="12.75">
      <c r="A75" s="12"/>
      <c r="B75" s="13"/>
      <c r="C75" s="20" t="s">
        <v>74</v>
      </c>
      <c r="D75" s="21">
        <v>69557</v>
      </c>
    </row>
    <row r="76" spans="1:4" s="1" customFormat="1" ht="12.75">
      <c r="A76" s="12"/>
      <c r="B76" s="13"/>
      <c r="C76" s="20" t="s">
        <v>75</v>
      </c>
      <c r="D76" s="21">
        <f>SUM(D77:D79)</f>
        <v>222551</v>
      </c>
    </row>
    <row r="77" spans="1:4" s="1" customFormat="1" ht="12.75">
      <c r="A77" s="12"/>
      <c r="B77" s="13"/>
      <c r="C77" s="23" t="s">
        <v>76</v>
      </c>
      <c r="D77" s="43">
        <v>33165</v>
      </c>
    </row>
    <row r="78" spans="1:4" s="45" customFormat="1" ht="12.75">
      <c r="A78" s="44"/>
      <c r="B78" s="42"/>
      <c r="C78" s="25" t="s">
        <v>77</v>
      </c>
      <c r="D78" s="21">
        <v>149988</v>
      </c>
    </row>
    <row r="79" spans="1:4" s="45" customFormat="1" ht="24.75">
      <c r="A79" s="44"/>
      <c r="B79" s="42"/>
      <c r="C79" s="20" t="s">
        <v>78</v>
      </c>
      <c r="D79" s="21">
        <v>39398</v>
      </c>
    </row>
    <row r="80" spans="1:4" s="1" customFormat="1" ht="12.75">
      <c r="A80" s="12"/>
      <c r="B80" s="13"/>
      <c r="C80" s="20" t="s">
        <v>79</v>
      </c>
      <c r="D80" s="21">
        <v>11000</v>
      </c>
    </row>
    <row r="81" spans="1:4" s="1" customFormat="1" ht="24.75">
      <c r="A81" s="12"/>
      <c r="B81" s="13"/>
      <c r="C81" s="33" t="s">
        <v>80</v>
      </c>
      <c r="D81" s="21">
        <v>12300</v>
      </c>
    </row>
    <row r="82" spans="1:4" s="1" customFormat="1" ht="12.75">
      <c r="A82" s="12"/>
      <c r="B82" s="13"/>
      <c r="C82" s="33"/>
      <c r="D82" s="21"/>
    </row>
    <row r="83" spans="1:4" s="1" customFormat="1" ht="12.75">
      <c r="A83" s="16" t="s">
        <v>81</v>
      </c>
      <c r="B83" s="17">
        <v>854</v>
      </c>
      <c r="C83" s="18" t="s">
        <v>82</v>
      </c>
      <c r="D83" s="19">
        <f>SUM(D84:D84)</f>
        <v>200400</v>
      </c>
    </row>
    <row r="84" spans="1:4" s="1" customFormat="1" ht="12.75">
      <c r="A84" s="12"/>
      <c r="B84" s="13"/>
      <c r="C84" s="20" t="s">
        <v>83</v>
      </c>
      <c r="D84" s="21">
        <v>200400</v>
      </c>
    </row>
    <row r="85" spans="1:4" s="1" customFormat="1" ht="12.75">
      <c r="A85" s="12"/>
      <c r="B85" s="13"/>
      <c r="C85" s="20"/>
      <c r="D85" s="21"/>
    </row>
    <row r="86" spans="1:4" s="1" customFormat="1" ht="12.75">
      <c r="A86" s="16" t="s">
        <v>84</v>
      </c>
      <c r="B86" s="17">
        <v>900</v>
      </c>
      <c r="C86" s="18" t="s">
        <v>85</v>
      </c>
      <c r="D86" s="19">
        <f>SUM(D87:D87)</f>
        <v>500</v>
      </c>
    </row>
    <row r="87" spans="1:4" s="1" customFormat="1" ht="12.75">
      <c r="A87" s="12"/>
      <c r="B87" s="13"/>
      <c r="C87" s="25" t="s">
        <v>86</v>
      </c>
      <c r="D87" s="21">
        <v>500</v>
      </c>
    </row>
    <row r="88" spans="1:4" s="1" customFormat="1" ht="12.75">
      <c r="A88" s="29"/>
      <c r="B88" s="30"/>
      <c r="C88" s="46"/>
      <c r="D88" s="24"/>
    </row>
    <row r="89" spans="1:6" s="1" customFormat="1" ht="12.75">
      <c r="A89" s="29"/>
      <c r="B89" s="30"/>
      <c r="C89" s="47" t="s">
        <v>87</v>
      </c>
      <c r="D89" s="48">
        <f>SUM(D9,D12,D20,D27,D30,D33,D52,D62,D71,D83,D86,D67)</f>
        <v>17803382.08</v>
      </c>
      <c r="E89" s="1">
        <f>D89*20%</f>
        <v>3560676.4159999997</v>
      </c>
      <c r="F89" s="39">
        <f>'zał nr 4 wydatki '!E379-'zał nr 1 dochody'!D89</f>
        <v>3140209.920000002</v>
      </c>
    </row>
    <row r="90" spans="1:4" s="1" customFormat="1" ht="12.75">
      <c r="A90" s="12"/>
      <c r="B90" s="13"/>
      <c r="C90" s="46"/>
      <c r="D90" s="21"/>
    </row>
    <row r="91" spans="1:4" s="1" customFormat="1" ht="12.75">
      <c r="A91" s="49"/>
      <c r="B91" s="50"/>
      <c r="C91" s="51"/>
      <c r="D91" s="52"/>
    </row>
    <row r="92" spans="1:5" s="1" customFormat="1" ht="12.75">
      <c r="A92" s="49"/>
      <c r="B92" s="50"/>
      <c r="C92" s="51"/>
      <c r="D92" s="52"/>
      <c r="E92" s="1">
        <f>D89*20%</f>
        <v>3560676.4159999997</v>
      </c>
    </row>
    <row r="93" spans="1:4" s="1" customFormat="1" ht="12.75">
      <c r="A93" s="49"/>
      <c r="B93" s="50"/>
      <c r="C93" s="51"/>
      <c r="D93" s="52"/>
    </row>
    <row r="94" spans="1:4" s="1" customFormat="1" ht="12.75">
      <c r="A94" s="49"/>
      <c r="B94" s="50"/>
      <c r="C94" s="51"/>
      <c r="D94" s="53"/>
    </row>
    <row r="95" spans="1:4" s="1" customFormat="1" ht="12.75">
      <c r="A95" s="54"/>
      <c r="B95" s="55"/>
      <c r="C95" s="56"/>
      <c r="D95" s="57"/>
    </row>
    <row r="96" spans="1:4" s="1" customFormat="1" ht="12.75">
      <c r="A96" s="49"/>
      <c r="B96" s="50"/>
      <c r="C96" s="51"/>
      <c r="D96" s="53"/>
    </row>
    <row r="97" spans="1:4" s="1" customFormat="1" ht="12.75">
      <c r="A97" s="49"/>
      <c r="B97" s="50"/>
      <c r="C97" s="51"/>
      <c r="D97" s="58"/>
    </row>
    <row r="98" spans="1:4" s="1" customFormat="1" ht="12.75">
      <c r="A98" s="49"/>
      <c r="B98" s="50"/>
      <c r="C98" s="51"/>
      <c r="D98" s="53"/>
    </row>
    <row r="99" spans="1:4" s="1" customFormat="1" ht="12.75">
      <c r="A99" s="49"/>
      <c r="B99" s="50"/>
      <c r="C99" s="51"/>
      <c r="D99" s="52"/>
    </row>
    <row r="100" spans="1:4" s="1" customFormat="1" ht="12.75">
      <c r="A100" s="49"/>
      <c r="B100" s="50"/>
      <c r="C100" s="51"/>
      <c r="D100" s="53"/>
    </row>
    <row r="101" spans="1:4" s="1" customFormat="1" ht="12.75">
      <c r="A101" s="54"/>
      <c r="B101" s="55"/>
      <c r="C101" s="56"/>
      <c r="D101" s="59"/>
    </row>
    <row r="102" spans="1:4" s="1" customFormat="1" ht="12.75">
      <c r="A102" s="54"/>
      <c r="B102" s="55"/>
      <c r="C102" s="56"/>
      <c r="D102" s="59"/>
    </row>
    <row r="103" spans="1:4" s="1" customFormat="1" ht="12.75">
      <c r="A103" s="54"/>
      <c r="B103" s="55"/>
      <c r="C103" s="56"/>
      <c r="D103" s="57"/>
    </row>
    <row r="104" s="1" customFormat="1" ht="12.75">
      <c r="D104" s="28"/>
    </row>
    <row r="105" s="1" customFormat="1" ht="12.75">
      <c r="H105" s="39"/>
    </row>
    <row r="106" spans="4:11" s="1" customFormat="1" ht="12.75">
      <c r="D106" s="28"/>
      <c r="F106" s="50"/>
      <c r="K106" s="1" t="s">
        <v>88</v>
      </c>
    </row>
  </sheetData>
  <mergeCells count="2">
    <mergeCell ref="C1:D1"/>
    <mergeCell ref="A4:D4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C1">
      <selection activeCell="N7" sqref="N7"/>
    </sheetView>
  </sheetViews>
  <sheetFormatPr defaultColWidth="9.00390625" defaultRowHeight="12.75"/>
  <cols>
    <col min="1" max="1" width="2.875" style="7" customWidth="1"/>
    <col min="2" max="2" width="10.75390625" style="7" customWidth="1"/>
    <col min="3" max="3" width="5.625" style="7" customWidth="1"/>
    <col min="4" max="4" width="9.125" style="7" customWidth="1"/>
    <col min="5" max="5" width="10.375" style="7" customWidth="1"/>
    <col min="6" max="6" width="9.125" style="7" customWidth="1"/>
    <col min="7" max="7" width="8.50390625" style="7" customWidth="1"/>
    <col min="8" max="8" width="10.25390625" style="7" customWidth="1"/>
    <col min="9" max="9" width="10.75390625" style="7" customWidth="1"/>
    <col min="10" max="10" width="10.375" style="7" customWidth="1"/>
    <col min="11" max="11" width="11.125" style="7" customWidth="1"/>
    <col min="12" max="13" width="9.625" style="7" customWidth="1"/>
    <col min="14" max="14" width="9.25390625" style="7" customWidth="1"/>
    <col min="15" max="256" width="9.125" style="7" customWidth="1"/>
  </cols>
  <sheetData>
    <row r="1" spans="1:14" s="7" customFormat="1" ht="25.5" customHeight="1">
      <c r="A1" s="398"/>
      <c r="B1" s="398"/>
      <c r="C1" s="398"/>
      <c r="D1" s="398"/>
      <c r="E1" s="398"/>
      <c r="F1" s="398"/>
      <c r="G1" s="399"/>
      <c r="H1" s="3" t="s">
        <v>683</v>
      </c>
      <c r="I1" s="3"/>
      <c r="J1" s="3"/>
      <c r="K1" s="3"/>
      <c r="L1" s="3"/>
      <c r="M1" s="3"/>
      <c r="N1" s="3"/>
    </row>
    <row r="2" spans="1:14" s="7" customFormat="1" ht="12.75">
      <c r="A2" s="398"/>
      <c r="B2" s="398"/>
      <c r="C2" s="398"/>
      <c r="D2" s="398"/>
      <c r="E2" s="398"/>
      <c r="F2" s="398"/>
      <c r="G2" s="3"/>
      <c r="H2" s="3"/>
      <c r="I2" s="3"/>
      <c r="J2" s="3"/>
      <c r="K2" s="3"/>
      <c r="L2" s="3"/>
      <c r="M2" s="3"/>
      <c r="N2" s="3"/>
    </row>
    <row r="3" spans="1:14" s="7" customFormat="1" ht="12.75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</row>
    <row r="4" spans="1:14" s="7" customFormat="1" ht="12.7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</row>
    <row r="5" spans="1:14" s="7" customFormat="1" ht="12.75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</row>
    <row r="6" spans="1:14" s="7" customFormat="1" ht="15">
      <c r="A6" s="400" t="s">
        <v>684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4" s="7" customFormat="1" ht="12.75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</row>
    <row r="8" spans="1:14" s="7" customFormat="1" ht="72.75">
      <c r="A8" s="401" t="s">
        <v>685</v>
      </c>
      <c r="B8" s="401" t="s">
        <v>686</v>
      </c>
      <c r="C8" s="401" t="s">
        <v>687</v>
      </c>
      <c r="D8" s="401"/>
      <c r="E8" s="401"/>
      <c r="F8" s="401" t="s">
        <v>688</v>
      </c>
      <c r="G8" s="401"/>
      <c r="H8" s="401"/>
      <c r="I8" s="401" t="s">
        <v>689</v>
      </c>
      <c r="J8" s="401" t="s">
        <v>690</v>
      </c>
      <c r="K8" s="401" t="s">
        <v>691</v>
      </c>
      <c r="L8" s="401" t="s">
        <v>692</v>
      </c>
      <c r="M8" s="401"/>
      <c r="N8" s="401"/>
    </row>
    <row r="9" spans="1:14" s="7" customFormat="1" ht="12.75">
      <c r="A9" s="401">
        <v>1</v>
      </c>
      <c r="B9" s="401">
        <v>2</v>
      </c>
      <c r="C9" s="401">
        <v>3</v>
      </c>
      <c r="D9" s="401"/>
      <c r="E9" s="401"/>
      <c r="F9" s="401">
        <v>4</v>
      </c>
      <c r="G9" s="401"/>
      <c r="H9" s="401"/>
      <c r="I9" s="401">
        <v>5</v>
      </c>
      <c r="J9" s="401">
        <v>6</v>
      </c>
      <c r="K9" s="401">
        <v>7</v>
      </c>
      <c r="L9" s="401">
        <v>8</v>
      </c>
      <c r="M9" s="401">
        <v>9</v>
      </c>
      <c r="N9" s="401">
        <v>10</v>
      </c>
    </row>
    <row r="10" spans="1:14" s="7" customFormat="1" ht="12.75">
      <c r="A10" s="40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>
        <v>2006</v>
      </c>
      <c r="M10" s="401">
        <v>2007</v>
      </c>
      <c r="N10" s="401">
        <v>2008</v>
      </c>
    </row>
    <row r="11" spans="1:14" s="7" customFormat="1" ht="102.75" customHeight="1">
      <c r="A11" s="401" t="s">
        <v>693</v>
      </c>
      <c r="B11" s="401" t="s">
        <v>694</v>
      </c>
      <c r="C11" s="401" t="s">
        <v>695</v>
      </c>
      <c r="D11" s="401"/>
      <c r="E11" s="401"/>
      <c r="F11" s="114" t="s">
        <v>696</v>
      </c>
      <c r="G11" s="114"/>
      <c r="H11" s="114"/>
      <c r="I11" s="401" t="s">
        <v>697</v>
      </c>
      <c r="J11" s="402">
        <f>SUM(K11:N11)</f>
        <v>1728988</v>
      </c>
      <c r="K11" s="403">
        <v>141583</v>
      </c>
      <c r="L11" s="402">
        <v>1587405</v>
      </c>
      <c r="M11" s="402">
        <v>0</v>
      </c>
      <c r="N11" s="402">
        <v>0</v>
      </c>
    </row>
    <row r="12" spans="1:14" s="7" customFormat="1" ht="126" customHeight="1">
      <c r="A12" s="401" t="s">
        <v>698</v>
      </c>
      <c r="B12" s="401" t="s">
        <v>699</v>
      </c>
      <c r="C12" s="401" t="s">
        <v>700</v>
      </c>
      <c r="D12" s="401"/>
      <c r="E12" s="401"/>
      <c r="F12" s="111" t="s">
        <v>701</v>
      </c>
      <c r="G12" s="111"/>
      <c r="H12" s="111"/>
      <c r="I12" s="401" t="s">
        <v>702</v>
      </c>
      <c r="J12" s="402">
        <f>SUM(K12:N12)</f>
        <v>680000</v>
      </c>
      <c r="K12" s="402">
        <v>36000</v>
      </c>
      <c r="L12" s="402">
        <v>50000</v>
      </c>
      <c r="M12" s="402">
        <v>594000</v>
      </c>
      <c r="N12" s="402">
        <v>0</v>
      </c>
    </row>
    <row r="13" spans="1:14" s="7" customFormat="1" ht="135.75" customHeight="1">
      <c r="A13" s="401" t="s">
        <v>703</v>
      </c>
      <c r="B13" s="401" t="s">
        <v>704</v>
      </c>
      <c r="C13" s="401" t="s">
        <v>705</v>
      </c>
      <c r="D13" s="401"/>
      <c r="E13" s="401"/>
      <c r="F13" s="111" t="s">
        <v>706</v>
      </c>
      <c r="G13" s="111"/>
      <c r="H13" s="111"/>
      <c r="I13" s="401" t="s">
        <v>707</v>
      </c>
      <c r="J13" s="402">
        <f>SUM(K13:N13)</f>
        <v>680000</v>
      </c>
      <c r="K13" s="402">
        <v>36000</v>
      </c>
      <c r="L13" s="402">
        <v>50000</v>
      </c>
      <c r="M13" s="402">
        <v>594000</v>
      </c>
      <c r="N13" s="402">
        <v>0</v>
      </c>
    </row>
    <row r="14" spans="1:14" s="7" customFormat="1" ht="65.25" customHeight="1">
      <c r="A14" s="401" t="s">
        <v>708</v>
      </c>
      <c r="B14" s="111" t="s">
        <v>709</v>
      </c>
      <c r="C14" s="111" t="s">
        <v>710</v>
      </c>
      <c r="D14" s="111"/>
      <c r="E14" s="111"/>
      <c r="F14" s="401" t="s">
        <v>711</v>
      </c>
      <c r="G14" s="401"/>
      <c r="H14" s="401"/>
      <c r="I14" s="111" t="s">
        <v>712</v>
      </c>
      <c r="J14" s="402">
        <f>SUM(K14:M14)</f>
        <v>25000</v>
      </c>
      <c r="K14" s="402">
        <v>10000</v>
      </c>
      <c r="L14" s="402">
        <v>15000</v>
      </c>
      <c r="M14" s="402">
        <v>0</v>
      </c>
      <c r="N14" s="404">
        <v>0</v>
      </c>
    </row>
    <row r="15" spans="1:14" s="7" customFormat="1" ht="78" customHeight="1">
      <c r="A15" s="401" t="s">
        <v>713</v>
      </c>
      <c r="B15" s="401" t="s">
        <v>714</v>
      </c>
      <c r="C15" s="401" t="s">
        <v>715</v>
      </c>
      <c r="D15" s="401"/>
      <c r="E15" s="401"/>
      <c r="F15" s="401" t="s">
        <v>716</v>
      </c>
      <c r="G15" s="401"/>
      <c r="H15" s="401"/>
      <c r="I15" s="401" t="s">
        <v>717</v>
      </c>
      <c r="J15" s="402">
        <f>SUM(L15:N15)</f>
        <v>995000</v>
      </c>
      <c r="K15" s="405">
        <v>0</v>
      </c>
      <c r="L15" s="402">
        <v>300000</v>
      </c>
      <c r="M15" s="402">
        <v>280000</v>
      </c>
      <c r="N15" s="402">
        <v>415000</v>
      </c>
    </row>
  </sheetData>
  <mergeCells count="20">
    <mergeCell ref="H1:N1"/>
    <mergeCell ref="G2:N2"/>
    <mergeCell ref="A6:N6"/>
    <mergeCell ref="C8:E8"/>
    <mergeCell ref="F8:H8"/>
    <mergeCell ref="L8:N8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</mergeCells>
  <printOptions/>
  <pageMargins left="0.7875" right="0.7875" top="1.3777777777777778" bottom="0.9840277777777778" header="0.5118055555555556" footer="0.5118055555555556"/>
  <pageSetup fitToHeight="0" horizontalDpi="300" verticalDpi="300" orientation="landscape" paperSize="9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1" max="8" width="9.00390625" style="1" customWidth="1"/>
    <col min="9" max="9" width="5.25390625" style="1" customWidth="1"/>
    <col min="10" max="256" width="9.00390625" style="1" customWidth="1"/>
  </cols>
  <sheetData>
    <row r="1" spans="7:9" s="1" customFormat="1" ht="12.75">
      <c r="G1" s="55" t="s">
        <v>718</v>
      </c>
      <c r="H1" s="55"/>
      <c r="I1" s="55"/>
    </row>
    <row r="2" ht="12.75"/>
  </sheetData>
  <mergeCells count="1">
    <mergeCell ref="G1:I1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7.125" style="1" customWidth="1"/>
    <col min="3" max="3" width="55.25390625" style="1" customWidth="1"/>
    <col min="4" max="4" width="12.00390625" style="1" customWidth="1"/>
    <col min="5" max="6" width="0" style="1" hidden="1" customWidth="1"/>
    <col min="7" max="256" width="9.00390625" style="1" customWidth="1"/>
  </cols>
  <sheetData>
    <row r="1" spans="1:6" s="1" customFormat="1" ht="25.5" customHeight="1">
      <c r="A1" s="60"/>
      <c r="B1" s="60"/>
      <c r="C1" s="60" t="s">
        <v>89</v>
      </c>
      <c r="D1" s="60"/>
      <c r="E1" s="45"/>
      <c r="F1" s="45"/>
    </row>
    <row r="2" spans="1:6" s="1" customFormat="1" ht="12.75">
      <c r="A2" s="45"/>
      <c r="B2" s="55"/>
      <c r="C2" s="55"/>
      <c r="D2" s="55"/>
      <c r="E2" s="45"/>
      <c r="F2" s="45"/>
    </row>
    <row r="3" spans="1:7" s="1" customFormat="1" ht="12.75">
      <c r="A3" s="45"/>
      <c r="B3" s="45"/>
      <c r="C3" s="61"/>
      <c r="D3" s="45"/>
      <c r="E3" s="45"/>
      <c r="F3" s="45"/>
      <c r="G3" s="1" t="s">
        <v>90</v>
      </c>
    </row>
    <row r="4" spans="1:6" s="1" customFormat="1" ht="12.75">
      <c r="A4" s="45"/>
      <c r="B4" s="45"/>
      <c r="C4" s="45"/>
      <c r="D4" s="45"/>
      <c r="E4" s="45"/>
      <c r="F4" s="45"/>
    </row>
    <row r="5" spans="1:6" s="1" customFormat="1" ht="12.75">
      <c r="A5" s="62" t="s">
        <v>91</v>
      </c>
      <c r="B5" s="62"/>
      <c r="C5" s="62"/>
      <c r="D5" s="62"/>
      <c r="E5" s="62"/>
      <c r="F5" s="62"/>
    </row>
    <row r="6" spans="1:6" s="1" customFormat="1" ht="12.75">
      <c r="A6" s="45"/>
      <c r="B6" s="45"/>
      <c r="C6" s="45"/>
      <c r="D6" s="45"/>
      <c r="E6" s="45"/>
      <c r="F6" s="45"/>
    </row>
    <row r="7" spans="1:6" s="1" customFormat="1" ht="12.75">
      <c r="A7" s="63" t="s">
        <v>92</v>
      </c>
      <c r="B7" s="63" t="s">
        <v>93</v>
      </c>
      <c r="C7" s="63" t="s">
        <v>94</v>
      </c>
      <c r="D7" s="64" t="s">
        <v>95</v>
      </c>
      <c r="E7" s="65"/>
      <c r="F7" s="66"/>
    </row>
    <row r="8" spans="1:6" s="1" customFormat="1" ht="12.75">
      <c r="A8" s="63">
        <v>1</v>
      </c>
      <c r="B8" s="63">
        <v>2</v>
      </c>
      <c r="C8" s="63">
        <v>3</v>
      </c>
      <c r="D8" s="64">
        <v>4</v>
      </c>
      <c r="E8" s="67"/>
      <c r="F8" s="68"/>
    </row>
    <row r="9" spans="1:6" s="1" customFormat="1" ht="12.75">
      <c r="A9" s="69"/>
      <c r="B9" s="70"/>
      <c r="C9" s="69"/>
      <c r="D9" s="71"/>
      <c r="E9" s="72"/>
      <c r="F9" s="73"/>
    </row>
    <row r="10" spans="1:6" s="1" customFormat="1" ht="12.75">
      <c r="A10" s="74" t="s">
        <v>96</v>
      </c>
      <c r="B10" s="75">
        <v>750</v>
      </c>
      <c r="C10" s="74" t="s">
        <v>97</v>
      </c>
      <c r="D10" s="40">
        <f>D11</f>
        <v>68292</v>
      </c>
      <c r="E10" s="76"/>
      <c r="F10" s="77"/>
    </row>
    <row r="11" spans="1:6" s="1" customFormat="1" ht="12.75">
      <c r="A11" s="78"/>
      <c r="B11" s="79"/>
      <c r="C11" s="80" t="s">
        <v>98</v>
      </c>
      <c r="D11" s="81">
        <f>SUM(D12:D14)</f>
        <v>68292</v>
      </c>
      <c r="E11" s="76"/>
      <c r="F11" s="77"/>
    </row>
    <row r="12" spans="1:6" s="1" customFormat="1" ht="24.75">
      <c r="A12" s="69"/>
      <c r="B12" s="70"/>
      <c r="C12" s="69" t="s">
        <v>99</v>
      </c>
      <c r="D12" s="71">
        <v>60700</v>
      </c>
      <c r="E12" s="76"/>
      <c r="F12" s="77"/>
    </row>
    <row r="13" spans="1:6" s="1" customFormat="1" ht="12.75">
      <c r="A13" s="69"/>
      <c r="B13" s="70"/>
      <c r="C13" s="69" t="s">
        <v>100</v>
      </c>
      <c r="D13" s="71">
        <v>2800</v>
      </c>
      <c r="E13" s="76"/>
      <c r="F13" s="77"/>
    </row>
    <row r="14" spans="1:6" s="1" customFormat="1" ht="12.75">
      <c r="A14" s="69"/>
      <c r="B14" s="70"/>
      <c r="C14" s="69" t="s">
        <v>101</v>
      </c>
      <c r="D14" s="71">
        <v>4792</v>
      </c>
      <c r="E14" s="45"/>
      <c r="F14" s="77"/>
    </row>
    <row r="15" spans="1:6" s="1" customFormat="1" ht="12.75">
      <c r="A15" s="69"/>
      <c r="B15" s="70"/>
      <c r="C15" s="69"/>
      <c r="D15" s="71"/>
      <c r="E15" s="76"/>
      <c r="F15" s="77"/>
    </row>
    <row r="16" spans="1:6" s="1" customFormat="1" ht="24.75">
      <c r="A16" s="74" t="s">
        <v>102</v>
      </c>
      <c r="B16" s="75">
        <v>751</v>
      </c>
      <c r="C16" s="74" t="s">
        <v>103</v>
      </c>
      <c r="D16" s="40">
        <f>D17</f>
        <v>2700</v>
      </c>
      <c r="E16" s="76"/>
      <c r="F16" s="77"/>
    </row>
    <row r="17" spans="1:6" s="1" customFormat="1" ht="24.75">
      <c r="A17" s="80"/>
      <c r="B17" s="82"/>
      <c r="C17" s="83" t="s">
        <v>104</v>
      </c>
      <c r="D17" s="84">
        <v>2700</v>
      </c>
      <c r="E17" s="76"/>
      <c r="F17" s="77"/>
    </row>
    <row r="18" spans="1:6" s="1" customFormat="1" ht="12.75">
      <c r="A18" s="69"/>
      <c r="B18" s="69"/>
      <c r="C18" s="69"/>
      <c r="D18" s="85"/>
      <c r="E18" s="76"/>
      <c r="F18" s="77"/>
    </row>
    <row r="19" spans="1:6" s="88" customFormat="1" ht="12.75">
      <c r="A19" s="74" t="s">
        <v>105</v>
      </c>
      <c r="B19" s="75">
        <v>852</v>
      </c>
      <c r="C19" s="74" t="s">
        <v>106</v>
      </c>
      <c r="D19" s="40">
        <f>SUM(D21:D23)</f>
        <v>2295860</v>
      </c>
      <c r="E19" s="86"/>
      <c r="F19" s="87"/>
    </row>
    <row r="20" spans="1:6" s="1" customFormat="1" ht="12.75">
      <c r="A20" s="78"/>
      <c r="B20" s="79"/>
      <c r="C20" s="80" t="s">
        <v>107</v>
      </c>
      <c r="D20" s="81">
        <f>SUM(D21:D23)</f>
        <v>2295860</v>
      </c>
      <c r="E20" s="76"/>
      <c r="F20" s="77"/>
    </row>
    <row r="21" spans="1:6" s="1" customFormat="1" ht="30.75" customHeight="1">
      <c r="A21" s="69"/>
      <c r="B21" s="70"/>
      <c r="C21" s="69" t="s">
        <v>108</v>
      </c>
      <c r="D21" s="71">
        <v>2219879</v>
      </c>
      <c r="E21" s="45"/>
      <c r="F21" s="77"/>
    </row>
    <row r="22" spans="1:6" s="1" customFormat="1" ht="36.75">
      <c r="A22" s="69"/>
      <c r="B22" s="70"/>
      <c r="C22" s="69" t="s">
        <v>109</v>
      </c>
      <c r="D22" s="71">
        <v>6424</v>
      </c>
      <c r="E22" s="89"/>
      <c r="F22" s="90"/>
    </row>
    <row r="23" spans="1:6" s="1" customFormat="1" ht="24.75">
      <c r="A23" s="69"/>
      <c r="B23" s="70"/>
      <c r="C23" s="69" t="s">
        <v>110</v>
      </c>
      <c r="D23" s="71">
        <v>69557</v>
      </c>
      <c r="E23" s="76"/>
      <c r="F23" s="91"/>
    </row>
    <row r="24" spans="1:6" s="1" customFormat="1" ht="12.75">
      <c r="A24" s="69"/>
      <c r="B24" s="70"/>
      <c r="C24" s="69"/>
      <c r="D24" s="71"/>
      <c r="E24" s="76"/>
      <c r="F24" s="91"/>
    </row>
    <row r="25" spans="1:6" s="88" customFormat="1" ht="12.75">
      <c r="A25" s="92"/>
      <c r="B25" s="93"/>
      <c r="C25" s="74" t="s">
        <v>111</v>
      </c>
      <c r="D25" s="40">
        <f>SUM(D19,D16,D10)</f>
        <v>2366852</v>
      </c>
      <c r="E25" s="86"/>
      <c r="F25" s="94"/>
    </row>
    <row r="26" spans="1:6" s="1" customFormat="1" ht="12.75">
      <c r="A26" s="69"/>
      <c r="B26" s="70"/>
      <c r="C26" s="69" t="s">
        <v>112</v>
      </c>
      <c r="D26" s="71"/>
      <c r="E26" s="95"/>
      <c r="F26" s="96"/>
    </row>
    <row r="27" spans="1:6" s="1" customFormat="1" ht="12.75">
      <c r="A27" s="69"/>
      <c r="B27" s="70"/>
      <c r="C27" s="69" t="s">
        <v>113</v>
      </c>
      <c r="D27" s="71">
        <f>D25-D28</f>
        <v>2364152</v>
      </c>
      <c r="E27" s="45"/>
      <c r="F27" s="45"/>
    </row>
    <row r="28" spans="1:6" s="1" customFormat="1" ht="12.75">
      <c r="A28" s="69"/>
      <c r="B28" s="69"/>
      <c r="C28" s="69" t="s">
        <v>114</v>
      </c>
      <c r="D28" s="71">
        <f>SUM(D16)</f>
        <v>2700</v>
      </c>
      <c r="E28" s="45"/>
      <c r="F28" s="45"/>
    </row>
  </sheetData>
  <mergeCells count="3">
    <mergeCell ref="C1:D1"/>
    <mergeCell ref="B2:D2"/>
    <mergeCell ref="A5:F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7" sqref="E7"/>
    </sheetView>
  </sheetViews>
  <sheetFormatPr defaultColWidth="9.00390625" defaultRowHeight="12.75" outlineLevelRow="2"/>
  <cols>
    <col min="1" max="1" width="3.125" style="1" customWidth="1"/>
    <col min="2" max="2" width="5.75390625" style="1" customWidth="1"/>
    <col min="3" max="3" width="10.75390625" style="1" customWidth="1"/>
    <col min="4" max="4" width="41.875" style="1" customWidth="1"/>
    <col min="5" max="5" width="14.75390625" style="1" customWidth="1"/>
    <col min="6" max="256" width="9.00390625" style="1" customWidth="1"/>
  </cols>
  <sheetData>
    <row r="1" spans="1:5" s="1" customFormat="1" ht="15">
      <c r="A1" s="97"/>
      <c r="E1" s="98"/>
    </row>
    <row r="2" spans="1:5" s="1" customFormat="1" ht="15">
      <c r="A2" s="97"/>
      <c r="B2" s="55"/>
      <c r="C2" s="55"/>
      <c r="D2" s="55"/>
      <c r="E2" s="55"/>
    </row>
    <row r="3" s="1" customFormat="1" ht="15">
      <c r="A3" s="97"/>
    </row>
    <row r="4" spans="1:5" s="1" customFormat="1" ht="12.75">
      <c r="A4" s="99" t="s">
        <v>115</v>
      </c>
      <c r="B4" s="99" t="s">
        <v>116</v>
      </c>
      <c r="C4" s="99" t="s">
        <v>117</v>
      </c>
      <c r="D4" s="100" t="s">
        <v>118</v>
      </c>
      <c r="E4" s="47" t="s">
        <v>119</v>
      </c>
    </row>
    <row r="5" spans="1:5" s="1" customFormat="1" ht="12.75">
      <c r="A5" s="47">
        <v>1</v>
      </c>
      <c r="B5" s="47">
        <v>2</v>
      </c>
      <c r="C5" s="47">
        <v>3</v>
      </c>
      <c r="D5" s="101">
        <v>4</v>
      </c>
      <c r="E5" s="47">
        <v>5</v>
      </c>
    </row>
    <row r="6" spans="1:5" s="1" customFormat="1" ht="12.75">
      <c r="A6" s="47"/>
      <c r="B6" s="47"/>
      <c r="C6" s="47"/>
      <c r="D6" s="101"/>
      <c r="E6" s="47"/>
    </row>
    <row r="7" spans="1:5" s="1" customFormat="1" ht="12.75">
      <c r="A7" s="102" t="s">
        <v>120</v>
      </c>
      <c r="B7" s="102">
        <v>750</v>
      </c>
      <c r="C7" s="102"/>
      <c r="D7" s="103" t="s">
        <v>121</v>
      </c>
      <c r="E7" s="104">
        <f>SUM(E9)</f>
        <v>68292</v>
      </c>
    </row>
    <row r="8" spans="1:5" s="1" customFormat="1" ht="12.75">
      <c r="A8" s="99"/>
      <c r="B8" s="99"/>
      <c r="C8" s="99"/>
      <c r="D8" s="105"/>
      <c r="E8" s="106"/>
    </row>
    <row r="9" spans="1:5" s="1" customFormat="1" ht="12.75">
      <c r="A9" s="107"/>
      <c r="B9" s="107"/>
      <c r="C9" s="107">
        <v>75011</v>
      </c>
      <c r="D9" s="108" t="s">
        <v>122</v>
      </c>
      <c r="E9" s="109">
        <f>SUM(E10)</f>
        <v>68292</v>
      </c>
    </row>
    <row r="10" spans="1:5" s="1" customFormat="1" ht="12.75" outlineLevel="1">
      <c r="A10" s="110"/>
      <c r="B10" s="110"/>
      <c r="C10" s="110"/>
      <c r="D10" s="111" t="s">
        <v>123</v>
      </c>
      <c r="E10" s="112">
        <f>SUM(E11:E11)</f>
        <v>68292</v>
      </c>
    </row>
    <row r="11" spans="1:5" s="1" customFormat="1" ht="12.75" outlineLevel="1">
      <c r="A11" s="110"/>
      <c r="B11" s="110"/>
      <c r="C11" s="110"/>
      <c r="D11" s="111" t="s">
        <v>124</v>
      </c>
      <c r="E11" s="112">
        <f>'zał nr 4 wydatki '!E95</f>
        <v>68292</v>
      </c>
    </row>
    <row r="12" spans="1:5" s="1" customFormat="1" ht="12.75" outlineLevel="1">
      <c r="A12" s="110"/>
      <c r="B12" s="113"/>
      <c r="C12" s="113"/>
      <c r="D12" s="111"/>
      <c r="E12" s="112"/>
    </row>
    <row r="13" spans="1:5" s="1" customFormat="1" ht="36.75" outlineLevel="1">
      <c r="A13" s="102" t="s">
        <v>125</v>
      </c>
      <c r="B13" s="102">
        <v>751</v>
      </c>
      <c r="C13" s="102"/>
      <c r="D13" s="103" t="s">
        <v>126</v>
      </c>
      <c r="E13" s="104">
        <f>SUM(E15)</f>
        <v>2700</v>
      </c>
    </row>
    <row r="14" spans="1:5" s="1" customFormat="1" ht="12.75" outlineLevel="1">
      <c r="A14" s="110"/>
      <c r="B14" s="110"/>
      <c r="C14" s="110"/>
      <c r="D14" s="105"/>
      <c r="E14" s="106"/>
    </row>
    <row r="15" spans="1:5" s="1" customFormat="1" ht="24.75" outlineLevel="1">
      <c r="A15" s="107"/>
      <c r="B15" s="107"/>
      <c r="C15" s="107">
        <v>75101</v>
      </c>
      <c r="D15" s="108" t="s">
        <v>127</v>
      </c>
      <c r="E15" s="109">
        <f>E16</f>
        <v>2700</v>
      </c>
    </row>
    <row r="16" spans="1:5" s="1" customFormat="1" ht="12.75" outlineLevel="2">
      <c r="A16" s="110"/>
      <c r="B16" s="110"/>
      <c r="C16" s="110"/>
      <c r="D16" s="111" t="s">
        <v>128</v>
      </c>
      <c r="E16" s="112">
        <f>E17</f>
        <v>2700</v>
      </c>
    </row>
    <row r="17" spans="1:5" s="1" customFormat="1" ht="12.75" outlineLevel="2">
      <c r="A17" s="110"/>
      <c r="B17" s="110"/>
      <c r="C17" s="110"/>
      <c r="D17" s="114" t="s">
        <v>129</v>
      </c>
      <c r="E17" s="112">
        <v>2700</v>
      </c>
    </row>
    <row r="18" spans="1:5" s="1" customFormat="1" ht="12.75" outlineLevel="1">
      <c r="A18" s="110"/>
      <c r="B18" s="115"/>
      <c r="C18" s="115"/>
      <c r="D18" s="111"/>
      <c r="E18" s="112"/>
    </row>
    <row r="19" spans="1:5" s="1" customFormat="1" ht="12.75" outlineLevel="1">
      <c r="A19" s="102" t="s">
        <v>130</v>
      </c>
      <c r="B19" s="102">
        <v>852</v>
      </c>
      <c r="C19" s="102"/>
      <c r="D19" s="103" t="s">
        <v>131</v>
      </c>
      <c r="E19" s="104">
        <f>SUM(E21,E29,E33)</f>
        <v>2295860</v>
      </c>
    </row>
    <row r="20" spans="1:5" s="1" customFormat="1" ht="12.75" outlineLevel="1">
      <c r="A20" s="99"/>
      <c r="B20" s="99"/>
      <c r="C20" s="99"/>
      <c r="D20" s="105"/>
      <c r="E20" s="106"/>
    </row>
    <row r="21" spans="1:5" s="1" customFormat="1" ht="36.75" outlineLevel="1">
      <c r="A21" s="107"/>
      <c r="B21" s="107"/>
      <c r="C21" s="107">
        <v>85212</v>
      </c>
      <c r="D21" s="108" t="s">
        <v>132</v>
      </c>
      <c r="E21" s="109">
        <f>SUM(E22)</f>
        <v>2219879</v>
      </c>
    </row>
    <row r="22" spans="1:5" s="1" customFormat="1" ht="12.75" outlineLevel="1">
      <c r="A22" s="46"/>
      <c r="B22" s="46"/>
      <c r="C22" s="46"/>
      <c r="D22" s="116" t="s">
        <v>133</v>
      </c>
      <c r="E22" s="117">
        <f>SUM(E23:E27)</f>
        <v>2219879</v>
      </c>
    </row>
    <row r="23" spans="1:5" s="1" customFormat="1" ht="12.75" outlineLevel="1">
      <c r="A23" s="46"/>
      <c r="B23" s="46"/>
      <c r="C23" s="46"/>
      <c r="D23" s="116" t="s">
        <v>134</v>
      </c>
      <c r="E23" s="117">
        <f>'zał nr 4 wydatki '!E270</f>
        <v>1982207</v>
      </c>
    </row>
    <row r="24" spans="1:5" s="2" customFormat="1" ht="12.75" outlineLevel="1">
      <c r="A24" s="46"/>
      <c r="B24" s="46"/>
      <c r="C24" s="46"/>
      <c r="D24" s="116" t="s">
        <v>135</v>
      </c>
      <c r="E24" s="117">
        <f>'zał nr 4 wydatki '!E272</f>
        <v>24585</v>
      </c>
    </row>
    <row r="25" spans="1:5" s="2" customFormat="1" ht="12.75" outlineLevel="1">
      <c r="A25" s="46"/>
      <c r="B25" s="46"/>
      <c r="C25" s="46"/>
      <c r="D25" s="116" t="s">
        <v>136</v>
      </c>
      <c r="E25" s="117">
        <f>'zał nr 4 wydatki '!E269</f>
        <v>49773</v>
      </c>
    </row>
    <row r="26" spans="1:5" s="2" customFormat="1" ht="12.75" outlineLevel="1">
      <c r="A26" s="46"/>
      <c r="B26" s="46"/>
      <c r="C26" s="46"/>
      <c r="D26" s="116" t="s">
        <v>137</v>
      </c>
      <c r="E26" s="117">
        <f>'zał nr 4 wydatki '!E273</f>
        <v>14163</v>
      </c>
    </row>
    <row r="27" spans="1:5" s="1" customFormat="1" ht="12.75" outlineLevel="1">
      <c r="A27" s="99"/>
      <c r="B27" s="99"/>
      <c r="C27" s="99"/>
      <c r="D27" s="118" t="s">
        <v>138</v>
      </c>
      <c r="E27" s="117">
        <f>'zał nr 4 wydatki '!E271</f>
        <v>149151</v>
      </c>
    </row>
    <row r="28" spans="1:5" s="1" customFormat="1" ht="12.75" outlineLevel="1">
      <c r="A28" s="99"/>
      <c r="B28" s="99"/>
      <c r="C28" s="99"/>
      <c r="D28" s="118"/>
      <c r="E28" s="106"/>
    </row>
    <row r="29" spans="1:5" s="1" customFormat="1" ht="48.75" outlineLevel="1">
      <c r="A29" s="107"/>
      <c r="B29" s="107"/>
      <c r="C29" s="107">
        <v>85213</v>
      </c>
      <c r="D29" s="119" t="s">
        <v>139</v>
      </c>
      <c r="E29" s="109">
        <f>SUM(E30)</f>
        <v>6424</v>
      </c>
    </row>
    <row r="30" spans="1:5" s="1" customFormat="1" ht="12.75" outlineLevel="2">
      <c r="A30" s="110"/>
      <c r="B30" s="110"/>
      <c r="C30" s="110"/>
      <c r="D30" s="111" t="s">
        <v>140</v>
      </c>
      <c r="E30" s="112">
        <f>SUM(E31)</f>
        <v>6424</v>
      </c>
    </row>
    <row r="31" spans="1:5" s="1" customFormat="1" ht="12.75" outlineLevel="2">
      <c r="A31" s="110"/>
      <c r="B31" s="110"/>
      <c r="C31" s="110"/>
      <c r="D31" s="111" t="s">
        <v>141</v>
      </c>
      <c r="E31" s="112">
        <f>'zał nr 4 wydatki '!E277</f>
        <v>6424</v>
      </c>
    </row>
    <row r="32" spans="1:5" s="1" customFormat="1" ht="12.75" outlineLevel="2">
      <c r="A32" s="110"/>
      <c r="B32" s="110"/>
      <c r="C32" s="110"/>
      <c r="D32" s="111"/>
      <c r="E32" s="112"/>
    </row>
    <row r="33" spans="1:5" s="1" customFormat="1" ht="24.75" outlineLevel="2">
      <c r="A33" s="107"/>
      <c r="B33" s="107"/>
      <c r="C33" s="107">
        <v>85214</v>
      </c>
      <c r="D33" s="119" t="s">
        <v>142</v>
      </c>
      <c r="E33" s="109">
        <f>SUM(E34)</f>
        <v>69557</v>
      </c>
    </row>
    <row r="34" spans="1:5" s="1" customFormat="1" ht="12.75" outlineLevel="1">
      <c r="A34" s="110"/>
      <c r="B34" s="110"/>
      <c r="C34" s="110"/>
      <c r="D34" s="111" t="s">
        <v>143</v>
      </c>
      <c r="E34" s="112">
        <f>SUM(E35:E35)</f>
        <v>69557</v>
      </c>
    </row>
    <row r="35" spans="1:5" s="1" customFormat="1" ht="12.75" outlineLevel="1">
      <c r="A35" s="110"/>
      <c r="B35" s="110"/>
      <c r="C35" s="110"/>
      <c r="D35" s="111" t="s">
        <v>144</v>
      </c>
      <c r="E35" s="112">
        <v>69557</v>
      </c>
    </row>
    <row r="36" spans="1:5" s="1" customFormat="1" ht="12.75" outlineLevel="2">
      <c r="A36" s="110"/>
      <c r="B36" s="110"/>
      <c r="C36" s="110"/>
      <c r="D36" s="111"/>
      <c r="E36" s="112"/>
    </row>
    <row r="37" spans="1:6" s="88" customFormat="1" ht="12.75">
      <c r="A37" s="120"/>
      <c r="B37" s="120"/>
      <c r="C37" s="120"/>
      <c r="D37" s="103" t="s">
        <v>145</v>
      </c>
      <c r="E37" s="104">
        <f>SUM(E7,E13,E19)</f>
        <v>2366852</v>
      </c>
      <c r="F37" s="86"/>
    </row>
    <row r="38" spans="1:5" s="1" customFormat="1" ht="12.75">
      <c r="A38" s="113"/>
      <c r="B38" s="113"/>
      <c r="C38" s="113"/>
      <c r="D38" s="111"/>
      <c r="E38" s="110"/>
    </row>
  </sheetData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9"/>
  <sheetViews>
    <sheetView workbookViewId="0" topLeftCell="A1">
      <selection activeCell="E2" sqref="E2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8.125" style="1" customWidth="1"/>
    <col min="4" max="4" width="42.625" style="1" customWidth="1"/>
    <col min="5" max="5" width="14.625" style="1" customWidth="1"/>
    <col min="6" max="6" width="13.75390625" style="1" customWidth="1"/>
    <col min="7" max="7" width="8.25390625" style="121" customWidth="1"/>
    <col min="8" max="8" width="10.75390625" style="39" customWidth="1"/>
    <col min="9" max="9" width="11.75390625" style="39" customWidth="1"/>
    <col min="10" max="13" width="9.125" style="39" customWidth="1"/>
    <col min="14" max="15" width="9.125" style="1" customWidth="1"/>
    <col min="16" max="256" width="9.00390625" style="1" customWidth="1"/>
  </cols>
  <sheetData>
    <row r="1" spans="1:13" s="1" customFormat="1" ht="25.5" customHeight="1">
      <c r="A1" s="45"/>
      <c r="B1" s="45"/>
      <c r="C1" s="3" t="s">
        <v>146</v>
      </c>
      <c r="D1" s="3"/>
      <c r="E1" s="3"/>
      <c r="G1" s="121"/>
      <c r="H1" s="39"/>
      <c r="I1" s="39"/>
      <c r="J1" s="39"/>
      <c r="K1" s="39"/>
      <c r="L1" s="39"/>
      <c r="M1" s="39"/>
    </row>
    <row r="2" spans="1:13" s="1" customFormat="1" ht="12.75">
      <c r="A2" s="45"/>
      <c r="B2" s="45"/>
      <c r="C2" s="45"/>
      <c r="D2" s="45"/>
      <c r="E2" s="62"/>
      <c r="G2" s="121"/>
      <c r="H2" s="39"/>
      <c r="I2" s="39"/>
      <c r="J2" s="39"/>
      <c r="K2" s="39"/>
      <c r="L2" s="39"/>
      <c r="M2" s="39"/>
    </row>
    <row r="3" spans="1:13" s="7" customFormat="1" ht="26.25" customHeight="1">
      <c r="A3" s="122" t="s">
        <v>147</v>
      </c>
      <c r="B3" s="122"/>
      <c r="C3" s="122"/>
      <c r="D3" s="122"/>
      <c r="E3" s="122"/>
      <c r="F3" s="123"/>
      <c r="G3" s="124"/>
      <c r="H3" s="125"/>
      <c r="I3" s="125"/>
      <c r="J3" s="125"/>
      <c r="K3" s="125"/>
      <c r="L3" s="125"/>
      <c r="M3" s="125"/>
    </row>
    <row r="4" spans="1:13" s="133" customFormat="1" ht="12.75" customHeight="1">
      <c r="A4" s="126" t="s">
        <v>148</v>
      </c>
      <c r="B4" s="126" t="s">
        <v>149</v>
      </c>
      <c r="C4" s="126" t="s">
        <v>150</v>
      </c>
      <c r="D4" s="127" t="s">
        <v>151</v>
      </c>
      <c r="E4" s="128" t="s">
        <v>152</v>
      </c>
      <c r="F4" s="129"/>
      <c r="G4" s="130"/>
      <c r="H4" s="131"/>
      <c r="I4" s="131"/>
      <c r="J4" s="132"/>
      <c r="K4" s="132"/>
      <c r="L4" s="132"/>
      <c r="M4" s="132"/>
    </row>
    <row r="5" spans="1:13" s="133" customFormat="1" ht="12.75">
      <c r="A5" s="126">
        <v>1</v>
      </c>
      <c r="B5" s="126">
        <v>2</v>
      </c>
      <c r="C5" s="126">
        <v>3</v>
      </c>
      <c r="D5" s="127">
        <v>4</v>
      </c>
      <c r="E5" s="127">
        <v>5</v>
      </c>
      <c r="F5" s="134"/>
      <c r="G5" s="135"/>
      <c r="H5" s="131"/>
      <c r="I5" s="131"/>
      <c r="J5" s="132"/>
      <c r="K5" s="132"/>
      <c r="L5" s="132"/>
      <c r="M5" s="132"/>
    </row>
    <row r="6" spans="1:13" s="133" customFormat="1" ht="12.75">
      <c r="A6" s="126"/>
      <c r="B6" s="126"/>
      <c r="C6" s="126"/>
      <c r="D6" s="136"/>
      <c r="E6" s="137"/>
      <c r="F6" s="138"/>
      <c r="G6" s="139"/>
      <c r="H6" s="140"/>
      <c r="I6" s="140"/>
      <c r="J6" s="132"/>
      <c r="K6" s="132"/>
      <c r="L6" s="132"/>
      <c r="M6" s="132"/>
    </row>
    <row r="7" spans="1:13" s="148" customFormat="1" ht="12.75">
      <c r="A7" s="141" t="s">
        <v>153</v>
      </c>
      <c r="B7" s="141" t="s">
        <v>154</v>
      </c>
      <c r="C7" s="141"/>
      <c r="D7" s="142" t="s">
        <v>155</v>
      </c>
      <c r="E7" s="143">
        <f>SUM(E9,E13,E21,E25)</f>
        <v>271500</v>
      </c>
      <c r="F7" s="144">
        <f>E89+E95+E104+E140+E154+E163+E183+E190+E197+E205+E210+E215+E220+E225+E231+E254+E269+E289+E294+E302</f>
        <v>9231395</v>
      </c>
      <c r="G7" s="145"/>
      <c r="H7" s="146"/>
      <c r="I7" s="146"/>
      <c r="J7" s="147"/>
      <c r="K7" s="147"/>
      <c r="L7" s="147"/>
      <c r="M7" s="147"/>
    </row>
    <row r="8" spans="1:13" s="133" customFormat="1" ht="12.75">
      <c r="A8" s="149"/>
      <c r="B8" s="149"/>
      <c r="C8" s="149"/>
      <c r="D8" s="150"/>
      <c r="E8" s="151"/>
      <c r="F8" s="138"/>
      <c r="G8" s="139"/>
      <c r="H8" s="140"/>
      <c r="I8" s="140"/>
      <c r="J8" s="132"/>
      <c r="K8" s="132"/>
      <c r="L8" s="132"/>
      <c r="M8" s="132"/>
    </row>
    <row r="9" spans="1:13" s="133" customFormat="1" ht="12.75">
      <c r="A9" s="152"/>
      <c r="B9" s="152"/>
      <c r="C9" s="152" t="s">
        <v>156</v>
      </c>
      <c r="D9" s="153" t="s">
        <v>157</v>
      </c>
      <c r="E9" s="154">
        <f>E10</f>
        <v>20000</v>
      </c>
      <c r="F9" s="155"/>
      <c r="G9" s="139"/>
      <c r="H9" s="140"/>
      <c r="I9" s="140"/>
      <c r="J9" s="132"/>
      <c r="K9" s="132"/>
      <c r="L9" s="132"/>
      <c r="M9" s="132"/>
    </row>
    <row r="10" spans="1:13" s="133" customFormat="1" ht="12.75">
      <c r="A10" s="156"/>
      <c r="B10" s="156"/>
      <c r="C10" s="149"/>
      <c r="D10" s="118" t="s">
        <v>158</v>
      </c>
      <c r="E10" s="151">
        <f>E11</f>
        <v>20000</v>
      </c>
      <c r="F10" s="157"/>
      <c r="G10" s="139"/>
      <c r="H10" s="140"/>
      <c r="I10" s="140"/>
      <c r="J10" s="132"/>
      <c r="K10" s="132"/>
      <c r="L10" s="132"/>
      <c r="M10" s="132"/>
    </row>
    <row r="11" spans="1:13" s="133" customFormat="1" ht="36.75">
      <c r="A11" s="156"/>
      <c r="B11" s="156"/>
      <c r="C11" s="149"/>
      <c r="D11" s="118" t="s">
        <v>159</v>
      </c>
      <c r="E11" s="151">
        <v>20000</v>
      </c>
      <c r="F11" s="138"/>
      <c r="G11" s="139"/>
      <c r="H11" s="140"/>
      <c r="I11" s="140"/>
      <c r="J11" s="132"/>
      <c r="K11" s="132"/>
      <c r="L11" s="132"/>
      <c r="M11" s="132"/>
    </row>
    <row r="12" spans="1:13" s="133" customFormat="1" ht="12.75">
      <c r="A12" s="156"/>
      <c r="B12" s="156"/>
      <c r="C12" s="156"/>
      <c r="D12" s="158"/>
      <c r="E12" s="137"/>
      <c r="F12" s="138"/>
      <c r="G12" s="139"/>
      <c r="H12" s="140"/>
      <c r="I12" s="140"/>
      <c r="J12" s="132"/>
      <c r="K12" s="132"/>
      <c r="L12" s="132"/>
      <c r="M12" s="132"/>
    </row>
    <row r="13" spans="1:13" s="133" customFormat="1" ht="12.75">
      <c r="A13" s="152"/>
      <c r="B13" s="152"/>
      <c r="C13" s="152" t="s">
        <v>160</v>
      </c>
      <c r="D13" s="153" t="s">
        <v>161</v>
      </c>
      <c r="E13" s="159">
        <f>SUM(E14)</f>
        <v>245000</v>
      </c>
      <c r="F13" s="160"/>
      <c r="G13" s="139"/>
      <c r="H13" s="140"/>
      <c r="I13" s="140"/>
      <c r="J13" s="132"/>
      <c r="K13" s="132"/>
      <c r="L13" s="132"/>
      <c r="M13" s="132"/>
    </row>
    <row r="14" spans="1:13" s="133" customFormat="1" ht="12.75">
      <c r="A14" s="156"/>
      <c r="B14" s="156"/>
      <c r="C14" s="156"/>
      <c r="D14" s="158" t="s">
        <v>162</v>
      </c>
      <c r="E14" s="161">
        <f>SUM(E15:E19)</f>
        <v>245000</v>
      </c>
      <c r="F14" s="138"/>
      <c r="G14" s="139"/>
      <c r="H14" s="140"/>
      <c r="I14" s="140"/>
      <c r="J14" s="132"/>
      <c r="K14" s="132"/>
      <c r="L14" s="132"/>
      <c r="M14" s="132"/>
    </row>
    <row r="15" spans="1:13" s="163" customFormat="1" ht="36.75">
      <c r="A15" s="156"/>
      <c r="B15" s="156"/>
      <c r="C15" s="156"/>
      <c r="D15" s="158" t="s">
        <v>163</v>
      </c>
      <c r="E15" s="137">
        <v>10000</v>
      </c>
      <c r="F15" s="138"/>
      <c r="G15" s="139"/>
      <c r="H15" s="140"/>
      <c r="I15" s="140"/>
      <c r="J15" s="162"/>
      <c r="K15" s="162"/>
      <c r="L15" s="162"/>
      <c r="M15" s="162"/>
    </row>
    <row r="16" spans="1:13" s="133" customFormat="1" ht="48.75">
      <c r="A16" s="156"/>
      <c r="B16" s="156"/>
      <c r="C16" s="156"/>
      <c r="D16" s="158" t="s">
        <v>164</v>
      </c>
      <c r="E16" s="137">
        <v>105000</v>
      </c>
      <c r="F16" s="164"/>
      <c r="G16" s="139"/>
      <c r="H16" s="140"/>
      <c r="I16" s="140"/>
      <c r="J16" s="132"/>
      <c r="K16" s="132"/>
      <c r="L16" s="132"/>
      <c r="M16" s="132"/>
    </row>
    <row r="17" spans="1:13" s="133" customFormat="1" ht="60.75">
      <c r="A17" s="156"/>
      <c r="B17" s="156"/>
      <c r="C17" s="156"/>
      <c r="D17" s="158" t="s">
        <v>165</v>
      </c>
      <c r="E17" s="137">
        <v>55000</v>
      </c>
      <c r="F17" s="138"/>
      <c r="G17" s="139"/>
      <c r="H17" s="140"/>
      <c r="I17" s="140"/>
      <c r="J17" s="132"/>
      <c r="K17" s="132"/>
      <c r="L17" s="132"/>
      <c r="M17" s="132"/>
    </row>
    <row r="18" spans="1:13" s="133" customFormat="1" ht="24.75">
      <c r="A18" s="156"/>
      <c r="B18" s="156"/>
      <c r="C18" s="156"/>
      <c r="D18" s="158" t="s">
        <v>166</v>
      </c>
      <c r="E18" s="137">
        <v>45000</v>
      </c>
      <c r="F18" s="138"/>
      <c r="G18" s="139"/>
      <c r="H18" s="140"/>
      <c r="I18" s="140"/>
      <c r="J18" s="132"/>
      <c r="K18" s="132"/>
      <c r="L18" s="132"/>
      <c r="M18" s="132"/>
    </row>
    <row r="19" spans="1:13" s="163" customFormat="1" ht="48.75">
      <c r="A19" s="152"/>
      <c r="B19" s="152"/>
      <c r="C19" s="152"/>
      <c r="D19" s="118" t="s">
        <v>167</v>
      </c>
      <c r="E19" s="165">
        <v>30000</v>
      </c>
      <c r="F19" s="166"/>
      <c r="G19" s="139"/>
      <c r="H19" s="140"/>
      <c r="I19" s="140"/>
      <c r="J19" s="162"/>
      <c r="K19" s="162"/>
      <c r="L19" s="162"/>
      <c r="M19" s="162"/>
    </row>
    <row r="20" spans="1:13" s="1" customFormat="1" ht="12.75">
      <c r="A20" s="167"/>
      <c r="B20" s="167"/>
      <c r="C20" s="167"/>
      <c r="D20" s="114"/>
      <c r="E20" s="168"/>
      <c r="F20" s="61"/>
      <c r="G20" s="169"/>
      <c r="H20" s="170"/>
      <c r="I20" s="170"/>
      <c r="J20" s="39"/>
      <c r="K20" s="39"/>
      <c r="L20" s="39"/>
      <c r="M20" s="39"/>
    </row>
    <row r="21" spans="1:13" s="1" customFormat="1" ht="12.75">
      <c r="A21" s="171"/>
      <c r="B21" s="171"/>
      <c r="C21" s="171" t="s">
        <v>168</v>
      </c>
      <c r="D21" s="119" t="s">
        <v>169</v>
      </c>
      <c r="E21" s="172">
        <f>SUM(E22)</f>
        <v>2500</v>
      </c>
      <c r="F21" s="173"/>
      <c r="G21" s="169"/>
      <c r="H21" s="170"/>
      <c r="I21" s="170"/>
      <c r="J21" s="39"/>
      <c r="K21" s="39"/>
      <c r="L21" s="39"/>
      <c r="M21" s="39"/>
    </row>
    <row r="22" spans="1:13" s="1" customFormat="1" ht="12.75">
      <c r="A22" s="167"/>
      <c r="B22" s="167"/>
      <c r="C22" s="167"/>
      <c r="D22" s="114" t="s">
        <v>170</v>
      </c>
      <c r="E22" s="168">
        <f>SUM(E23)</f>
        <v>2500</v>
      </c>
      <c r="F22" s="174"/>
      <c r="G22" s="169"/>
      <c r="H22" s="170"/>
      <c r="I22" s="170"/>
      <c r="J22" s="39"/>
      <c r="K22" s="39"/>
      <c r="L22" s="39"/>
      <c r="M22" s="39"/>
    </row>
    <row r="23" spans="1:13" s="1" customFormat="1" ht="36.75">
      <c r="A23" s="167"/>
      <c r="B23" s="167"/>
      <c r="C23" s="167"/>
      <c r="D23" s="114" t="s">
        <v>171</v>
      </c>
      <c r="E23" s="168">
        <v>2500</v>
      </c>
      <c r="F23" s="174"/>
      <c r="G23" s="169"/>
      <c r="H23" s="170"/>
      <c r="I23" s="170"/>
      <c r="J23" s="39"/>
      <c r="K23" s="39"/>
      <c r="L23" s="39"/>
      <c r="M23" s="39"/>
    </row>
    <row r="24" spans="1:13" s="1" customFormat="1" ht="12.75">
      <c r="A24" s="167"/>
      <c r="B24" s="167"/>
      <c r="C24" s="167"/>
      <c r="D24" s="175"/>
      <c r="E24" s="176"/>
      <c r="F24" s="174"/>
      <c r="G24" s="169"/>
      <c r="H24" s="170"/>
      <c r="I24" s="170"/>
      <c r="J24" s="39"/>
      <c r="K24" s="39"/>
      <c r="L24" s="39"/>
      <c r="M24" s="39"/>
    </row>
    <row r="25" spans="1:13" s="45" customFormat="1" ht="12.75">
      <c r="A25" s="167"/>
      <c r="B25" s="167"/>
      <c r="C25" s="171" t="s">
        <v>172</v>
      </c>
      <c r="D25" s="119" t="s">
        <v>173</v>
      </c>
      <c r="E25" s="172">
        <f>E26</f>
        <v>4000</v>
      </c>
      <c r="F25" s="173"/>
      <c r="G25" s="169"/>
      <c r="H25" s="170"/>
      <c r="I25" s="170"/>
      <c r="J25" s="76"/>
      <c r="K25" s="76"/>
      <c r="L25" s="76"/>
      <c r="M25" s="76"/>
    </row>
    <row r="26" spans="1:13" s="45" customFormat="1" ht="12.75">
      <c r="A26" s="167"/>
      <c r="B26" s="167"/>
      <c r="C26" s="171"/>
      <c r="D26" s="177" t="s">
        <v>174</v>
      </c>
      <c r="E26" s="21">
        <f>E27</f>
        <v>4000</v>
      </c>
      <c r="F26" s="174"/>
      <c r="G26" s="169"/>
      <c r="H26" s="170"/>
      <c r="I26" s="170"/>
      <c r="J26" s="76"/>
      <c r="K26" s="76"/>
      <c r="L26" s="76"/>
      <c r="M26" s="76"/>
    </row>
    <row r="27" spans="1:13" s="45" customFormat="1" ht="24.75">
      <c r="A27" s="167"/>
      <c r="B27" s="167"/>
      <c r="C27" s="167"/>
      <c r="D27" s="114" t="s">
        <v>175</v>
      </c>
      <c r="E27" s="168">
        <v>4000</v>
      </c>
      <c r="F27" s="174"/>
      <c r="G27" s="169"/>
      <c r="H27" s="170"/>
      <c r="I27" s="170"/>
      <c r="J27" s="76"/>
      <c r="K27" s="76"/>
      <c r="L27" s="76"/>
      <c r="M27" s="76"/>
    </row>
    <row r="28" spans="1:13" s="1" customFormat="1" ht="12.75">
      <c r="A28" s="167"/>
      <c r="B28" s="167"/>
      <c r="C28" s="167"/>
      <c r="D28" s="114"/>
      <c r="E28" s="168"/>
      <c r="F28" s="174"/>
      <c r="G28" s="178"/>
      <c r="H28" s="170"/>
      <c r="I28" s="170"/>
      <c r="J28" s="39"/>
      <c r="K28" s="39"/>
      <c r="L28" s="39"/>
      <c r="M28" s="39"/>
    </row>
    <row r="29" spans="1:13" s="184" customFormat="1" ht="12.75">
      <c r="A29" s="17" t="s">
        <v>176</v>
      </c>
      <c r="B29" s="17" t="s">
        <v>177</v>
      </c>
      <c r="C29" s="17"/>
      <c r="D29" s="103" t="s">
        <v>178</v>
      </c>
      <c r="E29" s="179">
        <f>SUM(E31)</f>
        <v>3000</v>
      </c>
      <c r="F29" s="180"/>
      <c r="G29" s="181"/>
      <c r="H29" s="182"/>
      <c r="I29" s="182"/>
      <c r="J29" s="183"/>
      <c r="K29" s="183"/>
      <c r="L29" s="183"/>
      <c r="M29" s="183"/>
    </row>
    <row r="30" spans="1:13" s="1" customFormat="1" ht="12.75">
      <c r="A30" s="167"/>
      <c r="B30" s="167"/>
      <c r="C30" s="167"/>
      <c r="D30" s="114"/>
      <c r="E30" s="168"/>
      <c r="F30" s="185"/>
      <c r="G30" s="169"/>
      <c r="H30" s="170"/>
      <c r="I30" s="170"/>
      <c r="J30" s="39"/>
      <c r="K30" s="39"/>
      <c r="L30" s="39"/>
      <c r="M30" s="39"/>
    </row>
    <row r="31" spans="1:13" s="1" customFormat="1" ht="12.75">
      <c r="A31" s="152"/>
      <c r="B31" s="152"/>
      <c r="C31" s="152" t="s">
        <v>179</v>
      </c>
      <c r="D31" s="153" t="s">
        <v>180</v>
      </c>
      <c r="E31" s="154">
        <f>SUM(E32)</f>
        <v>3000</v>
      </c>
      <c r="F31" s="155"/>
      <c r="G31" s="139"/>
      <c r="H31" s="170"/>
      <c r="I31" s="170"/>
      <c r="J31" s="39"/>
      <c r="K31" s="39"/>
      <c r="L31" s="39"/>
      <c r="M31" s="39"/>
    </row>
    <row r="32" spans="1:13" s="1" customFormat="1" ht="12.75">
      <c r="A32" s="156"/>
      <c r="B32" s="156"/>
      <c r="C32" s="156"/>
      <c r="D32" s="158" t="s">
        <v>181</v>
      </c>
      <c r="E32" s="137">
        <f>SUM(E33)</f>
        <v>3000</v>
      </c>
      <c r="F32" s="186"/>
      <c r="G32" s="139"/>
      <c r="H32" s="170"/>
      <c r="I32" s="170"/>
      <c r="J32" s="39"/>
      <c r="K32" s="39"/>
      <c r="L32" s="39"/>
      <c r="M32" s="39"/>
    </row>
    <row r="33" spans="1:13" s="1" customFormat="1" ht="12.75">
      <c r="A33" s="156"/>
      <c r="B33" s="156"/>
      <c r="C33" s="156"/>
      <c r="D33" s="158" t="s">
        <v>182</v>
      </c>
      <c r="E33" s="137">
        <v>3000</v>
      </c>
      <c r="F33" s="186"/>
      <c r="G33" s="139"/>
      <c r="H33" s="170"/>
      <c r="I33" s="170"/>
      <c r="J33" s="39"/>
      <c r="K33" s="39"/>
      <c r="L33" s="39"/>
      <c r="M33" s="39"/>
    </row>
    <row r="34" spans="1:13" s="1" customFormat="1" ht="12.75">
      <c r="A34" s="156"/>
      <c r="B34" s="156"/>
      <c r="C34" s="156"/>
      <c r="D34" s="158"/>
      <c r="E34" s="137"/>
      <c r="F34" s="186"/>
      <c r="G34" s="139"/>
      <c r="H34" s="170"/>
      <c r="I34" s="170"/>
      <c r="J34" s="39"/>
      <c r="K34" s="39"/>
      <c r="L34" s="39"/>
      <c r="M34" s="39"/>
    </row>
    <row r="35" spans="1:13" s="88" customFormat="1" ht="12.75">
      <c r="A35" s="141" t="s">
        <v>183</v>
      </c>
      <c r="B35" s="141">
        <v>600</v>
      </c>
      <c r="C35" s="141"/>
      <c r="D35" s="187" t="s">
        <v>184</v>
      </c>
      <c r="E35" s="143">
        <f>SUM(E37,E42,E47,E51,E62)</f>
        <v>686000</v>
      </c>
      <c r="F35" s="144"/>
      <c r="G35" s="145"/>
      <c r="H35" s="188"/>
      <c r="I35" s="188"/>
      <c r="J35" s="86"/>
      <c r="K35" s="86"/>
      <c r="L35" s="86"/>
      <c r="M35" s="86"/>
    </row>
    <row r="36" spans="1:13" s="1" customFormat="1" ht="12.75">
      <c r="A36" s="189"/>
      <c r="B36" s="189"/>
      <c r="C36" s="189"/>
      <c r="D36" s="190"/>
      <c r="E36" s="191"/>
      <c r="F36" s="192"/>
      <c r="G36" s="139"/>
      <c r="H36" s="170"/>
      <c r="I36" s="170"/>
      <c r="J36" s="39"/>
      <c r="K36" s="39"/>
      <c r="L36" s="39"/>
      <c r="M36" s="39"/>
    </row>
    <row r="37" spans="1:13" s="194" customFormat="1" ht="12.75">
      <c r="A37" s="152"/>
      <c r="B37" s="152"/>
      <c r="C37" s="152" t="s">
        <v>185</v>
      </c>
      <c r="D37" s="153" t="s">
        <v>186</v>
      </c>
      <c r="E37" s="154">
        <f>E38</f>
        <v>62000</v>
      </c>
      <c r="F37" s="155"/>
      <c r="G37" s="139"/>
      <c r="H37" s="170"/>
      <c r="I37" s="170"/>
      <c r="J37" s="193"/>
      <c r="K37" s="193"/>
      <c r="L37" s="193"/>
      <c r="M37" s="193"/>
    </row>
    <row r="38" spans="1:13" s="1" customFormat="1" ht="12.75">
      <c r="A38" s="189"/>
      <c r="B38" s="189"/>
      <c r="C38" s="189"/>
      <c r="D38" s="190" t="s">
        <v>187</v>
      </c>
      <c r="E38" s="151">
        <f>SUM(E39:E40)</f>
        <v>62000</v>
      </c>
      <c r="F38" s="157"/>
      <c r="G38" s="139"/>
      <c r="H38" s="170"/>
      <c r="I38" s="170"/>
      <c r="J38" s="39"/>
      <c r="K38" s="39"/>
      <c r="L38" s="39"/>
      <c r="M38" s="39"/>
    </row>
    <row r="39" spans="1:13" s="1" customFormat="1" ht="24.75">
      <c r="A39" s="189"/>
      <c r="B39" s="189"/>
      <c r="C39" s="189"/>
      <c r="D39" s="158" t="s">
        <v>188</v>
      </c>
      <c r="E39" s="137">
        <v>60000</v>
      </c>
      <c r="F39" s="186"/>
      <c r="G39" s="139"/>
      <c r="H39" s="170"/>
      <c r="I39" s="170"/>
      <c r="J39" s="39"/>
      <c r="K39" s="39"/>
      <c r="L39" s="39"/>
      <c r="M39" s="39"/>
    </row>
    <row r="40" spans="1:13" s="1" customFormat="1" ht="24.75">
      <c r="A40" s="189"/>
      <c r="B40" s="189"/>
      <c r="C40" s="189"/>
      <c r="D40" s="158" t="s">
        <v>189</v>
      </c>
      <c r="E40" s="137">
        <v>2000</v>
      </c>
      <c r="F40" s="186"/>
      <c r="G40" s="139"/>
      <c r="H40" s="170"/>
      <c r="I40" s="170"/>
      <c r="J40" s="39"/>
      <c r="K40" s="39"/>
      <c r="L40" s="39"/>
      <c r="M40" s="39"/>
    </row>
    <row r="41" spans="1:13" s="1" customFormat="1" ht="12.75">
      <c r="A41" s="156"/>
      <c r="B41" s="156"/>
      <c r="C41" s="156"/>
      <c r="D41" s="158"/>
      <c r="E41" s="137"/>
      <c r="F41" s="186"/>
      <c r="G41" s="139"/>
      <c r="H41" s="170"/>
      <c r="I41" s="170"/>
      <c r="J41" s="39"/>
      <c r="K41" s="39"/>
      <c r="L41" s="39"/>
      <c r="M41" s="39"/>
    </row>
    <row r="42" spans="1:13" s="194" customFormat="1" ht="12.75">
      <c r="A42" s="195"/>
      <c r="B42" s="195"/>
      <c r="C42" s="195" t="s">
        <v>190</v>
      </c>
      <c r="D42" s="196" t="s">
        <v>191</v>
      </c>
      <c r="E42" s="197">
        <f>E43</f>
        <v>140000</v>
      </c>
      <c r="F42" s="198"/>
      <c r="G42" s="199"/>
      <c r="H42" s="200"/>
      <c r="I42" s="200"/>
      <c r="J42" s="193"/>
      <c r="K42" s="193"/>
      <c r="L42" s="193"/>
      <c r="M42" s="193"/>
    </row>
    <row r="43" spans="1:13" s="1" customFormat="1" ht="12.75">
      <c r="A43" s="156"/>
      <c r="B43" s="156"/>
      <c r="C43" s="156"/>
      <c r="D43" s="158" t="s">
        <v>192</v>
      </c>
      <c r="E43" s="137">
        <f>SUM(E44:E45)</f>
        <v>140000</v>
      </c>
      <c r="F43" s="186"/>
      <c r="G43" s="139"/>
      <c r="H43" s="170"/>
      <c r="I43" s="170"/>
      <c r="J43" s="39"/>
      <c r="K43" s="39"/>
      <c r="L43" s="39"/>
      <c r="M43" s="39"/>
    </row>
    <row r="44" spans="1:13" s="1" customFormat="1" ht="48.75">
      <c r="A44" s="156"/>
      <c r="B44" s="156"/>
      <c r="C44" s="156"/>
      <c r="D44" s="158" t="s">
        <v>193</v>
      </c>
      <c r="E44" s="137">
        <v>60000</v>
      </c>
      <c r="F44" s="186"/>
      <c r="G44" s="139"/>
      <c r="H44" s="170"/>
      <c r="I44" s="170"/>
      <c r="J44" s="39"/>
      <c r="K44" s="39"/>
      <c r="L44" s="39"/>
      <c r="M44" s="39"/>
    </row>
    <row r="45" spans="1:13" s="1" customFormat="1" ht="48.75">
      <c r="A45" s="156"/>
      <c r="B45" s="156"/>
      <c r="C45" s="156"/>
      <c r="D45" s="158" t="s">
        <v>194</v>
      </c>
      <c r="E45" s="137">
        <v>80000</v>
      </c>
      <c r="F45" s="186"/>
      <c r="G45" s="139"/>
      <c r="H45" s="170"/>
      <c r="I45" s="170"/>
      <c r="J45" s="39"/>
      <c r="K45" s="39"/>
      <c r="L45" s="39"/>
      <c r="M45" s="39"/>
    </row>
    <row r="46" spans="1:13" s="1" customFormat="1" ht="12.75">
      <c r="A46" s="156"/>
      <c r="B46" s="156"/>
      <c r="C46" s="156"/>
      <c r="D46" s="158"/>
      <c r="E46" s="137"/>
      <c r="F46" s="186"/>
      <c r="G46" s="139"/>
      <c r="H46" s="170"/>
      <c r="I46" s="170"/>
      <c r="J46" s="39"/>
      <c r="K46" s="39"/>
      <c r="L46" s="39"/>
      <c r="M46" s="39"/>
    </row>
    <row r="47" spans="1:13" s="194" customFormat="1" ht="12.75">
      <c r="A47" s="195"/>
      <c r="B47" s="195"/>
      <c r="C47" s="195" t="s">
        <v>195</v>
      </c>
      <c r="D47" s="196" t="s">
        <v>196</v>
      </c>
      <c r="E47" s="197">
        <f>SUM(E48)</f>
        <v>20000</v>
      </c>
      <c r="F47" s="198"/>
      <c r="G47" s="199"/>
      <c r="H47" s="200"/>
      <c r="I47" s="200"/>
      <c r="J47" s="193"/>
      <c r="K47" s="193"/>
      <c r="L47" s="193"/>
      <c r="M47" s="193"/>
    </row>
    <row r="48" spans="1:13" s="1" customFormat="1" ht="12.75">
      <c r="A48" s="156"/>
      <c r="B48" s="156"/>
      <c r="C48" s="156"/>
      <c r="D48" s="158" t="s">
        <v>197</v>
      </c>
      <c r="E48" s="137">
        <f>SUM(E49)</f>
        <v>20000</v>
      </c>
      <c r="F48" s="186"/>
      <c r="G48" s="139"/>
      <c r="H48" s="170"/>
      <c r="I48" s="170"/>
      <c r="J48" s="39"/>
      <c r="K48" s="39"/>
      <c r="L48" s="39"/>
      <c r="M48" s="39"/>
    </row>
    <row r="49" spans="1:13" s="1" customFormat="1" ht="36.75">
      <c r="A49" s="156"/>
      <c r="B49" s="156"/>
      <c r="C49" s="156"/>
      <c r="D49" s="158" t="s">
        <v>198</v>
      </c>
      <c r="E49" s="137">
        <v>20000</v>
      </c>
      <c r="F49" s="186"/>
      <c r="G49" s="139"/>
      <c r="H49" s="170"/>
      <c r="I49" s="170"/>
      <c r="J49" s="39"/>
      <c r="K49" s="39"/>
      <c r="L49" s="39"/>
      <c r="M49" s="39"/>
    </row>
    <row r="50" spans="1:13" s="1" customFormat="1" ht="12.75">
      <c r="A50" s="156"/>
      <c r="B50" s="156"/>
      <c r="C50" s="156"/>
      <c r="D50" s="158"/>
      <c r="E50" s="137"/>
      <c r="F50" s="186"/>
      <c r="G50" s="139"/>
      <c r="H50" s="170"/>
      <c r="I50" s="170"/>
      <c r="J50" s="39"/>
      <c r="K50" s="39"/>
      <c r="L50" s="39"/>
      <c r="M50" s="39"/>
    </row>
    <row r="51" spans="1:13" s="1" customFormat="1" ht="12.75">
      <c r="A51" s="152"/>
      <c r="B51" s="152"/>
      <c r="C51" s="152">
        <v>60016</v>
      </c>
      <c r="D51" s="153" t="s">
        <v>199</v>
      </c>
      <c r="E51" s="154">
        <f>E52+E56</f>
        <v>410000</v>
      </c>
      <c r="F51" s="155"/>
      <c r="G51" s="139"/>
      <c r="H51" s="170"/>
      <c r="I51" s="170"/>
      <c r="J51" s="39"/>
      <c r="K51" s="39"/>
      <c r="L51" s="39"/>
      <c r="M51" s="39"/>
    </row>
    <row r="52" spans="1:13" s="1" customFormat="1" ht="12.75">
      <c r="A52" s="156"/>
      <c r="B52" s="156"/>
      <c r="C52" s="156"/>
      <c r="D52" s="158" t="s">
        <v>200</v>
      </c>
      <c r="E52" s="137">
        <f>SUM(E53:E54)</f>
        <v>280000</v>
      </c>
      <c r="F52" s="186"/>
      <c r="G52" s="139"/>
      <c r="H52" s="170"/>
      <c r="I52" s="170"/>
      <c r="J52" s="39"/>
      <c r="K52" s="39"/>
      <c r="L52" s="39"/>
      <c r="M52" s="39"/>
    </row>
    <row r="53" spans="1:13" s="1" customFormat="1" ht="12.75">
      <c r="A53" s="156"/>
      <c r="B53" s="156"/>
      <c r="C53" s="156"/>
      <c r="D53" s="158" t="s">
        <v>201</v>
      </c>
      <c r="E53" s="137">
        <v>250000</v>
      </c>
      <c r="F53" s="186"/>
      <c r="G53" s="139"/>
      <c r="H53" s="170"/>
      <c r="I53" s="170"/>
      <c r="J53" s="39"/>
      <c r="K53" s="39"/>
      <c r="L53" s="39"/>
      <c r="M53" s="39"/>
    </row>
    <row r="54" spans="1:13" s="1" customFormat="1" ht="37.5" customHeight="1">
      <c r="A54" s="156"/>
      <c r="B54" s="156"/>
      <c r="C54" s="156"/>
      <c r="D54" s="158" t="s">
        <v>202</v>
      </c>
      <c r="E54" s="137">
        <v>30000</v>
      </c>
      <c r="F54" s="186"/>
      <c r="G54" s="139"/>
      <c r="H54" s="170"/>
      <c r="I54" s="170"/>
      <c r="J54" s="39"/>
      <c r="K54" s="39"/>
      <c r="L54" s="39"/>
      <c r="M54" s="39"/>
    </row>
    <row r="55" spans="1:13" s="1" customFormat="1" ht="12.75">
      <c r="A55" s="156"/>
      <c r="B55" s="156"/>
      <c r="C55" s="156"/>
      <c r="D55" s="158"/>
      <c r="E55" s="137"/>
      <c r="F55" s="186"/>
      <c r="G55" s="139"/>
      <c r="H55" s="170"/>
      <c r="I55" s="170"/>
      <c r="J55" s="39"/>
      <c r="K55" s="39"/>
      <c r="L55" s="39"/>
      <c r="M55" s="39"/>
    </row>
    <row r="56" spans="1:13" s="1" customFormat="1" ht="12.75">
      <c r="A56" s="156"/>
      <c r="B56" s="156"/>
      <c r="C56" s="156"/>
      <c r="D56" s="158" t="s">
        <v>203</v>
      </c>
      <c r="E56" s="137">
        <f>SUM(E57:E60)</f>
        <v>130000</v>
      </c>
      <c r="F56" s="186"/>
      <c r="G56" s="139"/>
      <c r="H56" s="170"/>
      <c r="I56" s="170"/>
      <c r="J56" s="39"/>
      <c r="K56" s="39"/>
      <c r="L56" s="39"/>
      <c r="M56" s="39"/>
    </row>
    <row r="57" spans="1:13" s="1" customFormat="1" ht="24.75">
      <c r="A57" s="156"/>
      <c r="B57" s="156"/>
      <c r="C57" s="156"/>
      <c r="D57" s="158" t="s">
        <v>204</v>
      </c>
      <c r="E57" s="201">
        <v>25000</v>
      </c>
      <c r="F57" s="138"/>
      <c r="G57" s="139"/>
      <c r="H57" s="170"/>
      <c r="I57" s="170"/>
      <c r="J57" s="39"/>
      <c r="K57" s="39"/>
      <c r="L57" s="39"/>
      <c r="M57" s="39"/>
    </row>
    <row r="58" spans="1:13" s="1" customFormat="1" ht="12.75">
      <c r="A58" s="156"/>
      <c r="B58" s="156"/>
      <c r="C58" s="156"/>
      <c r="D58" s="158" t="s">
        <v>205</v>
      </c>
      <c r="E58" s="137">
        <v>50000</v>
      </c>
      <c r="F58" s="186"/>
      <c r="G58" s="139"/>
      <c r="H58" s="170"/>
      <c r="I58" s="170"/>
      <c r="J58" s="39"/>
      <c r="K58" s="39"/>
      <c r="L58" s="39"/>
      <c r="M58" s="39"/>
    </row>
    <row r="59" spans="1:13" s="1" customFormat="1" ht="12.75">
      <c r="A59" s="156"/>
      <c r="B59" s="156"/>
      <c r="C59" s="156"/>
      <c r="D59" s="158" t="s">
        <v>206</v>
      </c>
      <c r="E59" s="137">
        <v>50000</v>
      </c>
      <c r="F59" s="186"/>
      <c r="G59" s="139"/>
      <c r="H59" s="170"/>
      <c r="I59" s="170"/>
      <c r="J59" s="39"/>
      <c r="K59" s="39"/>
      <c r="L59" s="39"/>
      <c r="M59" s="39"/>
    </row>
    <row r="60" spans="1:13" s="1" customFormat="1" ht="12.75">
      <c r="A60" s="156"/>
      <c r="B60" s="156"/>
      <c r="C60" s="156"/>
      <c r="D60" s="158" t="s">
        <v>207</v>
      </c>
      <c r="E60" s="137">
        <v>5000</v>
      </c>
      <c r="F60" s="186"/>
      <c r="G60" s="139"/>
      <c r="H60" s="170"/>
      <c r="I60" s="170"/>
      <c r="J60" s="39"/>
      <c r="K60" s="39"/>
      <c r="L60" s="39"/>
      <c r="M60" s="39"/>
    </row>
    <row r="61" spans="1:13" s="1" customFormat="1" ht="12.75">
      <c r="A61" s="156"/>
      <c r="B61" s="156"/>
      <c r="C61" s="156"/>
      <c r="D61" s="158"/>
      <c r="E61" s="137"/>
      <c r="F61" s="186"/>
      <c r="G61" s="139"/>
      <c r="H61" s="170"/>
      <c r="I61" s="170"/>
      <c r="J61" s="39"/>
      <c r="K61" s="39"/>
      <c r="L61" s="39"/>
      <c r="M61" s="39"/>
    </row>
    <row r="62" spans="1:13" s="1" customFormat="1" ht="12.75">
      <c r="A62" s="152"/>
      <c r="B62" s="152"/>
      <c r="C62" s="152">
        <v>60017</v>
      </c>
      <c r="D62" s="153" t="s">
        <v>208</v>
      </c>
      <c r="E62" s="154">
        <f>E63</f>
        <v>54000</v>
      </c>
      <c r="F62" s="155"/>
      <c r="G62" s="139"/>
      <c r="H62" s="170"/>
      <c r="I62" s="170"/>
      <c r="J62" s="39"/>
      <c r="K62" s="39"/>
      <c r="L62" s="39"/>
      <c r="M62" s="39"/>
    </row>
    <row r="63" spans="1:13" s="1" customFormat="1" ht="12.75">
      <c r="A63" s="156"/>
      <c r="B63" s="156"/>
      <c r="C63" s="149"/>
      <c r="D63" s="118" t="s">
        <v>209</v>
      </c>
      <c r="E63" s="151">
        <f>SUM(E64:E64)</f>
        <v>54000</v>
      </c>
      <c r="F63" s="157"/>
      <c r="G63" s="139"/>
      <c r="H63" s="170"/>
      <c r="I63" s="170"/>
      <c r="J63" s="39"/>
      <c r="K63" s="39"/>
      <c r="L63" s="39"/>
      <c r="M63" s="39"/>
    </row>
    <row r="64" spans="1:13" s="1" customFormat="1" ht="12.75">
      <c r="A64" s="156"/>
      <c r="B64" s="156"/>
      <c r="C64" s="149"/>
      <c r="D64" s="118" t="s">
        <v>210</v>
      </c>
      <c r="E64" s="151">
        <v>54000</v>
      </c>
      <c r="F64" s="157"/>
      <c r="G64" s="139"/>
      <c r="H64" s="170"/>
      <c r="I64" s="170"/>
      <c r="J64" s="39"/>
      <c r="K64" s="39"/>
      <c r="L64" s="39"/>
      <c r="M64" s="39"/>
    </row>
    <row r="65" spans="1:13" s="1" customFormat="1" ht="12.75">
      <c r="A65" s="156"/>
      <c r="B65" s="156"/>
      <c r="C65" s="156"/>
      <c r="D65" s="158"/>
      <c r="E65" s="137"/>
      <c r="F65" s="186"/>
      <c r="G65" s="139"/>
      <c r="H65" s="170"/>
      <c r="I65" s="170"/>
      <c r="J65" s="39"/>
      <c r="K65" s="39"/>
      <c r="L65" s="39"/>
      <c r="M65" s="39"/>
    </row>
    <row r="66" spans="1:13" s="88" customFormat="1" ht="12.75">
      <c r="A66" s="141" t="s">
        <v>211</v>
      </c>
      <c r="B66" s="141">
        <v>700</v>
      </c>
      <c r="C66" s="141"/>
      <c r="D66" s="187" t="s">
        <v>212</v>
      </c>
      <c r="E66" s="143">
        <f>SUM(E68,E77)</f>
        <v>269000</v>
      </c>
      <c r="F66" s="144"/>
      <c r="G66" s="145"/>
      <c r="H66" s="188"/>
      <c r="I66" s="188"/>
      <c r="J66" s="86"/>
      <c r="K66" s="86"/>
      <c r="L66" s="86"/>
      <c r="M66" s="86"/>
    </row>
    <row r="67" spans="1:13" s="1" customFormat="1" ht="12.75">
      <c r="A67" s="156"/>
      <c r="B67" s="156"/>
      <c r="C67" s="156"/>
      <c r="D67" s="158"/>
      <c r="E67" s="137"/>
      <c r="F67" s="186"/>
      <c r="G67" s="139"/>
      <c r="H67" s="170"/>
      <c r="I67" s="170"/>
      <c r="J67" s="39"/>
      <c r="K67" s="39"/>
      <c r="L67" s="39"/>
      <c r="M67" s="39"/>
    </row>
    <row r="68" spans="1:13" s="1" customFormat="1" ht="12.75">
      <c r="A68" s="152"/>
      <c r="B68" s="152"/>
      <c r="C68" s="152">
        <v>70005</v>
      </c>
      <c r="D68" s="153" t="s">
        <v>213</v>
      </c>
      <c r="E68" s="154">
        <f>SUM(E69,E74)</f>
        <v>119000</v>
      </c>
      <c r="F68" s="155"/>
      <c r="G68" s="139"/>
      <c r="H68" s="170"/>
      <c r="I68" s="170"/>
      <c r="J68" s="39"/>
      <c r="K68" s="39"/>
      <c r="L68" s="39"/>
      <c r="M68" s="39"/>
    </row>
    <row r="69" spans="1:13" s="1" customFormat="1" ht="12.75">
      <c r="A69" s="156"/>
      <c r="B69" s="156"/>
      <c r="C69" s="156"/>
      <c r="D69" s="158" t="s">
        <v>214</v>
      </c>
      <c r="E69" s="161">
        <f>SUM(E70:E72)</f>
        <v>94000</v>
      </c>
      <c r="F69" s="202"/>
      <c r="G69" s="139"/>
      <c r="H69" s="170"/>
      <c r="I69" s="170"/>
      <c r="J69" s="39"/>
      <c r="K69" s="39"/>
      <c r="L69" s="39"/>
      <c r="M69" s="39"/>
    </row>
    <row r="70" spans="1:13" s="1" customFormat="1" ht="24.75">
      <c r="A70" s="156"/>
      <c r="B70" s="156"/>
      <c r="C70" s="156"/>
      <c r="D70" s="158" t="s">
        <v>215</v>
      </c>
      <c r="E70" s="137">
        <v>33000</v>
      </c>
      <c r="F70" s="186"/>
      <c r="G70" s="139"/>
      <c r="H70" s="170"/>
      <c r="I70" s="170"/>
      <c r="J70" s="39"/>
      <c r="K70" s="39"/>
      <c r="L70" s="39"/>
      <c r="M70" s="39"/>
    </row>
    <row r="71" spans="1:13" s="1" customFormat="1" ht="12.75">
      <c r="A71" s="156"/>
      <c r="B71" s="156"/>
      <c r="C71" s="156"/>
      <c r="D71" s="158" t="s">
        <v>216</v>
      </c>
      <c r="E71" s="137">
        <v>6000</v>
      </c>
      <c r="F71" s="186"/>
      <c r="G71" s="139"/>
      <c r="H71" s="170"/>
      <c r="I71" s="170"/>
      <c r="J71" s="39"/>
      <c r="K71" s="39"/>
      <c r="L71" s="39"/>
      <c r="M71" s="39"/>
    </row>
    <row r="72" spans="1:13" s="45" customFormat="1" ht="24.75">
      <c r="A72" s="156"/>
      <c r="B72" s="156"/>
      <c r="C72" s="156"/>
      <c r="D72" s="158" t="s">
        <v>217</v>
      </c>
      <c r="E72" s="137">
        <v>55000</v>
      </c>
      <c r="F72" s="186"/>
      <c r="G72" s="139"/>
      <c r="H72" s="170"/>
      <c r="I72" s="170"/>
      <c r="J72" s="76"/>
      <c r="K72" s="76"/>
      <c r="L72" s="76"/>
      <c r="M72" s="76"/>
    </row>
    <row r="73" spans="1:13" s="1" customFormat="1" ht="12.75">
      <c r="A73" s="156"/>
      <c r="B73" s="156"/>
      <c r="C73" s="156"/>
      <c r="D73" s="158"/>
      <c r="E73" s="137"/>
      <c r="F73" s="186"/>
      <c r="G73" s="139"/>
      <c r="H73" s="170"/>
      <c r="I73" s="170"/>
      <c r="J73" s="39"/>
      <c r="K73" s="39"/>
      <c r="L73" s="39"/>
      <c r="M73" s="39"/>
    </row>
    <row r="74" spans="1:13" s="1" customFormat="1" ht="12.75">
      <c r="A74" s="156"/>
      <c r="B74" s="156"/>
      <c r="C74" s="156"/>
      <c r="D74" s="158" t="s">
        <v>218</v>
      </c>
      <c r="E74" s="137">
        <f>SUM(E75:E75)</f>
        <v>25000</v>
      </c>
      <c r="F74" s="186"/>
      <c r="G74" s="139"/>
      <c r="H74" s="170"/>
      <c r="I74" s="170"/>
      <c r="J74" s="39"/>
      <c r="K74" s="39"/>
      <c r="L74" s="39"/>
      <c r="M74" s="39"/>
    </row>
    <row r="75" spans="1:13" s="1" customFormat="1" ht="12.75">
      <c r="A75" s="156"/>
      <c r="B75" s="156"/>
      <c r="C75" s="156"/>
      <c r="D75" s="158" t="s">
        <v>219</v>
      </c>
      <c r="E75" s="137">
        <v>25000</v>
      </c>
      <c r="F75" s="186"/>
      <c r="G75" s="139"/>
      <c r="H75" s="170"/>
      <c r="I75" s="170"/>
      <c r="J75" s="39"/>
      <c r="K75" s="39"/>
      <c r="L75" s="39"/>
      <c r="M75" s="39"/>
    </row>
    <row r="76" spans="1:13" s="1" customFormat="1" ht="12.75">
      <c r="A76" s="156"/>
      <c r="B76" s="156"/>
      <c r="C76" s="156"/>
      <c r="D76" s="158"/>
      <c r="E76" s="137"/>
      <c r="F76" s="186"/>
      <c r="G76" s="139"/>
      <c r="H76" s="170"/>
      <c r="I76" s="170"/>
      <c r="J76" s="39"/>
      <c r="K76" s="39"/>
      <c r="L76" s="39"/>
      <c r="M76" s="39"/>
    </row>
    <row r="77" spans="1:13" s="1" customFormat="1" ht="12.75">
      <c r="A77" s="152"/>
      <c r="B77" s="152"/>
      <c r="C77" s="152">
        <v>70095</v>
      </c>
      <c r="D77" s="153" t="s">
        <v>220</v>
      </c>
      <c r="E77" s="154">
        <f>SUM(E78)</f>
        <v>150000</v>
      </c>
      <c r="F77" s="155"/>
      <c r="G77" s="139"/>
      <c r="H77" s="170"/>
      <c r="I77" s="170"/>
      <c r="J77" s="39"/>
      <c r="K77" s="39"/>
      <c r="L77" s="39"/>
      <c r="M77" s="39"/>
    </row>
    <row r="78" spans="1:13" s="1" customFormat="1" ht="12.75">
      <c r="A78" s="156"/>
      <c r="B78" s="156"/>
      <c r="C78" s="156"/>
      <c r="D78" s="158" t="s">
        <v>221</v>
      </c>
      <c r="E78" s="137">
        <f>SUM(E79:E79)</f>
        <v>150000</v>
      </c>
      <c r="F78" s="186"/>
      <c r="G78" s="139"/>
      <c r="H78" s="170"/>
      <c r="I78" s="170"/>
      <c r="J78" s="39"/>
      <c r="K78" s="39"/>
      <c r="L78" s="39"/>
      <c r="M78" s="39"/>
    </row>
    <row r="79" spans="1:13" s="1" customFormat="1" ht="36.75">
      <c r="A79" s="156"/>
      <c r="B79" s="156"/>
      <c r="C79" s="156"/>
      <c r="D79" s="158" t="s">
        <v>222</v>
      </c>
      <c r="E79" s="137">
        <v>150000</v>
      </c>
      <c r="F79" s="186"/>
      <c r="G79" s="139"/>
      <c r="H79" s="170"/>
      <c r="I79" s="170"/>
      <c r="J79" s="39"/>
      <c r="K79" s="39"/>
      <c r="L79" s="39"/>
      <c r="M79" s="39"/>
    </row>
    <row r="80" spans="1:13" s="1" customFormat="1" ht="12.75">
      <c r="A80" s="156"/>
      <c r="B80" s="156"/>
      <c r="C80" s="156"/>
      <c r="D80" s="203"/>
      <c r="E80" s="137"/>
      <c r="F80" s="186"/>
      <c r="G80" s="139"/>
      <c r="H80" s="170"/>
      <c r="I80" s="170"/>
      <c r="J80" s="39"/>
      <c r="K80" s="39"/>
      <c r="L80" s="39"/>
      <c r="M80" s="39"/>
    </row>
    <row r="81" spans="1:13" s="88" customFormat="1" ht="12.75">
      <c r="A81" s="141" t="s">
        <v>223</v>
      </c>
      <c r="B81" s="141">
        <v>710</v>
      </c>
      <c r="C81" s="141"/>
      <c r="D81" s="187" t="s">
        <v>224</v>
      </c>
      <c r="E81" s="143">
        <f>SUM(E83,E87)</f>
        <v>120000</v>
      </c>
      <c r="F81" s="144"/>
      <c r="G81" s="145"/>
      <c r="H81" s="188"/>
      <c r="I81" s="188"/>
      <c r="J81" s="86"/>
      <c r="K81" s="86"/>
      <c r="L81" s="86"/>
      <c r="M81" s="86"/>
    </row>
    <row r="82" spans="1:13" s="1" customFormat="1" ht="13.5" customHeight="1">
      <c r="A82" s="156"/>
      <c r="B82" s="156"/>
      <c r="C82" s="156"/>
      <c r="D82" s="158"/>
      <c r="E82" s="137"/>
      <c r="F82" s="186"/>
      <c r="G82" s="139"/>
      <c r="H82" s="170"/>
      <c r="I82" s="170"/>
      <c r="J82" s="39"/>
      <c r="K82" s="39"/>
      <c r="L82" s="39"/>
      <c r="M82" s="39"/>
    </row>
    <row r="83" spans="1:13" s="194" customFormat="1" ht="13.5" customHeight="1">
      <c r="A83" s="195"/>
      <c r="B83" s="195"/>
      <c r="C83" s="195" t="s">
        <v>225</v>
      </c>
      <c r="D83" s="196" t="s">
        <v>226</v>
      </c>
      <c r="E83" s="197">
        <f>E84</f>
        <v>105000</v>
      </c>
      <c r="F83" s="198"/>
      <c r="G83" s="199"/>
      <c r="H83" s="200"/>
      <c r="I83" s="200"/>
      <c r="J83" s="193"/>
      <c r="K83" s="193"/>
      <c r="L83" s="193"/>
      <c r="M83" s="193"/>
    </row>
    <row r="84" spans="1:13" s="1" customFormat="1" ht="13.5" customHeight="1">
      <c r="A84" s="156"/>
      <c r="B84" s="156"/>
      <c r="C84" s="156"/>
      <c r="D84" s="158" t="s">
        <v>227</v>
      </c>
      <c r="E84" s="137">
        <f>E85</f>
        <v>105000</v>
      </c>
      <c r="F84" s="186"/>
      <c r="G84" s="139"/>
      <c r="H84" s="170"/>
      <c r="I84" s="170"/>
      <c r="J84" s="39"/>
      <c r="K84" s="39"/>
      <c r="L84" s="39"/>
      <c r="M84" s="39"/>
    </row>
    <row r="85" spans="1:13" s="1" customFormat="1" ht="13.5" customHeight="1">
      <c r="A85" s="156"/>
      <c r="B85" s="156"/>
      <c r="C85" s="156"/>
      <c r="D85" s="158" t="s">
        <v>228</v>
      </c>
      <c r="E85" s="137">
        <v>105000</v>
      </c>
      <c r="F85" s="186"/>
      <c r="G85" s="139"/>
      <c r="H85" s="170"/>
      <c r="I85" s="170"/>
      <c r="J85" s="39"/>
      <c r="K85" s="39"/>
      <c r="L85" s="39"/>
      <c r="M85" s="39"/>
    </row>
    <row r="86" spans="1:13" s="1" customFormat="1" ht="13.5" customHeight="1">
      <c r="A86" s="156"/>
      <c r="B86" s="156"/>
      <c r="C86" s="156"/>
      <c r="D86" s="158"/>
      <c r="E86" s="137"/>
      <c r="F86" s="186"/>
      <c r="G86" s="139"/>
      <c r="H86" s="170"/>
      <c r="I86" s="170"/>
      <c r="J86" s="39"/>
      <c r="K86" s="39"/>
      <c r="L86" s="39"/>
      <c r="M86" s="39"/>
    </row>
    <row r="87" spans="1:13" s="26" customFormat="1" ht="12.75">
      <c r="A87" s="152"/>
      <c r="B87" s="152"/>
      <c r="C87" s="152">
        <v>71014</v>
      </c>
      <c r="D87" s="153" t="s">
        <v>229</v>
      </c>
      <c r="E87" s="154">
        <f>SUM(E88)</f>
        <v>15000</v>
      </c>
      <c r="F87" s="204"/>
      <c r="G87" s="205"/>
      <c r="H87" s="206"/>
      <c r="I87" s="206"/>
      <c r="J87" s="207"/>
      <c r="K87" s="207"/>
      <c r="L87" s="207"/>
      <c r="M87" s="207"/>
    </row>
    <row r="88" spans="1:13" s="1" customFormat="1" ht="12.75">
      <c r="A88" s="156"/>
      <c r="B88" s="156"/>
      <c r="C88" s="156"/>
      <c r="D88" s="158" t="s">
        <v>230</v>
      </c>
      <c r="E88" s="137">
        <f>SUM(E89:E89)</f>
        <v>15000</v>
      </c>
      <c r="F88" s="186"/>
      <c r="G88" s="139"/>
      <c r="H88" s="170"/>
      <c r="I88" s="170"/>
      <c r="J88" s="39"/>
      <c r="K88" s="39"/>
      <c r="L88" s="39"/>
      <c r="M88" s="39"/>
    </row>
    <row r="89" spans="1:13" s="1" customFormat="1" ht="12.75">
      <c r="A89" s="156"/>
      <c r="B89" s="156"/>
      <c r="C89" s="156"/>
      <c r="D89" s="158" t="s">
        <v>231</v>
      </c>
      <c r="E89" s="137">
        <v>15000</v>
      </c>
      <c r="F89" s="186"/>
      <c r="G89" s="139"/>
      <c r="H89" s="170"/>
      <c r="I89" s="170"/>
      <c r="J89" s="39"/>
      <c r="K89" s="39"/>
      <c r="L89" s="39"/>
      <c r="M89" s="39"/>
    </row>
    <row r="90" spans="1:13" s="1" customFormat="1" ht="12.75">
      <c r="A90" s="156"/>
      <c r="B90" s="156"/>
      <c r="C90" s="156"/>
      <c r="D90" s="158"/>
      <c r="E90" s="137"/>
      <c r="F90" s="186"/>
      <c r="G90" s="139"/>
      <c r="H90" s="170"/>
      <c r="I90" s="170"/>
      <c r="J90" s="39"/>
      <c r="K90" s="39"/>
      <c r="L90" s="39"/>
      <c r="M90" s="39"/>
    </row>
    <row r="91" spans="1:13" s="88" customFormat="1" ht="12.75">
      <c r="A91" s="141" t="s">
        <v>232</v>
      </c>
      <c r="B91" s="141">
        <v>750</v>
      </c>
      <c r="C91" s="141"/>
      <c r="D91" s="187" t="s">
        <v>233</v>
      </c>
      <c r="E91" s="208">
        <f>SUM(E93,E97,E102,E112,E116)</f>
        <v>2481869</v>
      </c>
      <c r="F91" s="209"/>
      <c r="G91" s="145"/>
      <c r="H91" s="188"/>
      <c r="I91" s="188"/>
      <c r="J91" s="86"/>
      <c r="K91" s="86"/>
      <c r="L91" s="86"/>
      <c r="M91" s="86"/>
    </row>
    <row r="92" spans="1:14" s="1" customFormat="1" ht="12.75">
      <c r="A92" s="156"/>
      <c r="B92" s="156"/>
      <c r="C92" s="156"/>
      <c r="D92" s="158"/>
      <c r="E92" s="137"/>
      <c r="F92" s="186"/>
      <c r="G92" s="139"/>
      <c r="H92" s="206"/>
      <c r="I92" s="206"/>
      <c r="J92" s="207"/>
      <c r="K92" s="207"/>
      <c r="L92" s="207"/>
      <c r="M92" s="207"/>
      <c r="N92" s="26"/>
    </row>
    <row r="93" spans="1:14" s="1" customFormat="1" ht="12.75">
      <c r="A93" s="152"/>
      <c r="B93" s="152"/>
      <c r="C93" s="152">
        <v>75011</v>
      </c>
      <c r="D93" s="153" t="s">
        <v>234</v>
      </c>
      <c r="E93" s="154">
        <f>E94</f>
        <v>68292</v>
      </c>
      <c r="F93" s="155"/>
      <c r="G93" s="139"/>
      <c r="H93" s="206"/>
      <c r="I93" s="206"/>
      <c r="J93" s="207"/>
      <c r="K93" s="207"/>
      <c r="L93" s="207"/>
      <c r="M93" s="207"/>
      <c r="N93" s="26"/>
    </row>
    <row r="94" spans="1:14" s="1" customFormat="1" ht="12.75">
      <c r="A94" s="156"/>
      <c r="B94" s="156"/>
      <c r="C94" s="156"/>
      <c r="D94" s="158" t="s">
        <v>235</v>
      </c>
      <c r="E94" s="161">
        <f>SUM(E95:E95)</f>
        <v>68292</v>
      </c>
      <c r="F94" s="202"/>
      <c r="G94" s="139"/>
      <c r="H94" s="206"/>
      <c r="I94" s="206"/>
      <c r="J94" s="207"/>
      <c r="K94" s="207"/>
      <c r="L94" s="207"/>
      <c r="M94" s="207"/>
      <c r="N94" s="26"/>
    </row>
    <row r="95" spans="1:14" s="1" customFormat="1" ht="12.75">
      <c r="A95" s="156"/>
      <c r="B95" s="156"/>
      <c r="C95" s="156"/>
      <c r="D95" s="158" t="s">
        <v>236</v>
      </c>
      <c r="E95" s="137">
        <v>68292</v>
      </c>
      <c r="F95" s="186"/>
      <c r="G95" s="139"/>
      <c r="H95" s="206"/>
      <c r="I95" s="206"/>
      <c r="J95" s="207"/>
      <c r="K95" s="207"/>
      <c r="L95" s="207"/>
      <c r="M95" s="207"/>
      <c r="N95" s="26"/>
    </row>
    <row r="96" spans="1:14" s="1" customFormat="1" ht="12.75">
      <c r="A96" s="156"/>
      <c r="B96" s="156"/>
      <c r="C96" s="156"/>
      <c r="D96" s="158"/>
      <c r="E96" s="137"/>
      <c r="F96" s="186"/>
      <c r="G96" s="139"/>
      <c r="H96" s="206"/>
      <c r="I96" s="206"/>
      <c r="J96" s="207"/>
      <c r="K96" s="207"/>
      <c r="L96" s="207"/>
      <c r="M96" s="207"/>
      <c r="N96" s="26"/>
    </row>
    <row r="97" spans="1:14" s="1" customFormat="1" ht="12.75">
      <c r="A97" s="152"/>
      <c r="B97" s="152"/>
      <c r="C97" s="152">
        <v>75022</v>
      </c>
      <c r="D97" s="153" t="s">
        <v>237</v>
      </c>
      <c r="E97" s="151">
        <f>SUM(E98)</f>
        <v>92992</v>
      </c>
      <c r="F97" s="157"/>
      <c r="G97" s="139"/>
      <c r="H97" s="206"/>
      <c r="I97" s="206"/>
      <c r="J97" s="207"/>
      <c r="K97" s="207"/>
      <c r="L97" s="207"/>
      <c r="M97" s="207"/>
      <c r="N97" s="26"/>
    </row>
    <row r="98" spans="1:14" s="1" customFormat="1" ht="12.75">
      <c r="A98" s="156"/>
      <c r="B98" s="149"/>
      <c r="C98" s="149"/>
      <c r="D98" s="118" t="s">
        <v>238</v>
      </c>
      <c r="E98" s="151">
        <f>SUM(E99:E100)</f>
        <v>92992</v>
      </c>
      <c r="F98" s="157"/>
      <c r="G98" s="139"/>
      <c r="H98" s="206"/>
      <c r="I98" s="206"/>
      <c r="J98" s="207"/>
      <c r="K98" s="207"/>
      <c r="L98" s="207"/>
      <c r="M98" s="207"/>
      <c r="N98" s="26"/>
    </row>
    <row r="99" spans="1:14" s="1" customFormat="1" ht="12.75">
      <c r="A99" s="156"/>
      <c r="B99" s="149"/>
      <c r="C99" s="149"/>
      <c r="D99" s="118" t="s">
        <v>239</v>
      </c>
      <c r="E99" s="151">
        <v>79000</v>
      </c>
      <c r="F99" s="157"/>
      <c r="G99" s="139"/>
      <c r="H99" s="206"/>
      <c r="I99" s="206"/>
      <c r="J99" s="207"/>
      <c r="K99" s="207"/>
      <c r="L99" s="207"/>
      <c r="M99" s="207"/>
      <c r="N99" s="26"/>
    </row>
    <row r="100" spans="1:14" s="1" customFormat="1" ht="12.75">
      <c r="A100" s="156"/>
      <c r="B100" s="149"/>
      <c r="C100" s="149"/>
      <c r="D100" s="118" t="s">
        <v>240</v>
      </c>
      <c r="E100" s="151">
        <v>13992</v>
      </c>
      <c r="F100" s="157"/>
      <c r="G100" s="139"/>
      <c r="H100" s="206"/>
      <c r="I100" s="206"/>
      <c r="J100" s="207"/>
      <c r="K100" s="207"/>
      <c r="L100" s="207"/>
      <c r="M100" s="207"/>
      <c r="N100" s="26"/>
    </row>
    <row r="101" spans="1:14" s="1" customFormat="1" ht="12.75">
      <c r="A101" s="156"/>
      <c r="B101" s="156"/>
      <c r="C101" s="156"/>
      <c r="D101" s="158"/>
      <c r="E101" s="137"/>
      <c r="F101" s="186"/>
      <c r="G101" s="139"/>
      <c r="H101" s="206"/>
      <c r="I101" s="206"/>
      <c r="J101" s="207"/>
      <c r="K101" s="207"/>
      <c r="L101" s="207"/>
      <c r="M101" s="207"/>
      <c r="N101" s="26"/>
    </row>
    <row r="102" spans="1:14" s="1" customFormat="1" ht="12.75">
      <c r="A102" s="152"/>
      <c r="B102" s="152"/>
      <c r="C102" s="152">
        <v>75023</v>
      </c>
      <c r="D102" s="153" t="s">
        <v>241</v>
      </c>
      <c r="E102" s="154">
        <f>SUM(E108,E103)</f>
        <v>2144875</v>
      </c>
      <c r="F102" s="155"/>
      <c r="G102" s="139"/>
      <c r="H102" s="206"/>
      <c r="I102" s="206"/>
      <c r="J102" s="207"/>
      <c r="K102" s="207"/>
      <c r="L102" s="207"/>
      <c r="M102" s="207"/>
      <c r="N102" s="26"/>
    </row>
    <row r="103" spans="1:14" s="1" customFormat="1" ht="12.75">
      <c r="A103" s="156"/>
      <c r="B103" s="156"/>
      <c r="C103" s="156"/>
      <c r="D103" s="158" t="s">
        <v>242</v>
      </c>
      <c r="E103" s="137">
        <f>SUM(E104:E106)</f>
        <v>2089875</v>
      </c>
      <c r="F103" s="186"/>
      <c r="G103" s="139"/>
      <c r="H103" s="206"/>
      <c r="I103" s="206"/>
      <c r="J103" s="207"/>
      <c r="K103" s="207"/>
      <c r="L103" s="207"/>
      <c r="M103" s="207"/>
      <c r="N103" s="26"/>
    </row>
    <row r="104" spans="1:14" s="1" customFormat="1" ht="12.75">
      <c r="A104" s="156"/>
      <c r="B104" s="156"/>
      <c r="C104" s="156"/>
      <c r="D104" s="158" t="s">
        <v>243</v>
      </c>
      <c r="E104" s="137">
        <v>1669000</v>
      </c>
      <c r="F104" s="186"/>
      <c r="G104" s="139"/>
      <c r="H104" s="206"/>
      <c r="I104" s="206"/>
      <c r="J104" s="207"/>
      <c r="K104" s="207"/>
      <c r="L104" s="207"/>
      <c r="M104" s="207"/>
      <c r="N104" s="26"/>
    </row>
    <row r="105" spans="1:14" s="1" customFormat="1" ht="12.75">
      <c r="A105" s="156"/>
      <c r="B105" s="156"/>
      <c r="C105" s="156"/>
      <c r="D105" s="158" t="s">
        <v>244</v>
      </c>
      <c r="E105" s="201">
        <v>390000</v>
      </c>
      <c r="F105" s="138"/>
      <c r="G105" s="139"/>
      <c r="H105" s="206"/>
      <c r="I105" s="206"/>
      <c r="J105" s="207"/>
      <c r="K105" s="207"/>
      <c r="L105" s="207"/>
      <c r="M105" s="207"/>
      <c r="N105" s="26"/>
    </row>
    <row r="106" spans="1:14" s="1" customFormat="1" ht="12.75">
      <c r="A106" s="156"/>
      <c r="B106" s="156"/>
      <c r="C106" s="156"/>
      <c r="D106" s="158" t="s">
        <v>245</v>
      </c>
      <c r="E106" s="137">
        <v>30875</v>
      </c>
      <c r="F106" s="186"/>
      <c r="G106" s="139"/>
      <c r="H106" s="206"/>
      <c r="I106" s="206"/>
      <c r="J106" s="207"/>
      <c r="K106" s="207"/>
      <c r="L106" s="207"/>
      <c r="M106" s="207"/>
      <c r="N106" s="26"/>
    </row>
    <row r="107" spans="1:14" s="1" customFormat="1" ht="12.75">
      <c r="A107" s="156"/>
      <c r="B107" s="156"/>
      <c r="C107" s="156"/>
      <c r="D107" s="158"/>
      <c r="E107" s="137"/>
      <c r="F107" s="186"/>
      <c r="G107" s="139"/>
      <c r="H107" s="206"/>
      <c r="I107" s="206"/>
      <c r="J107" s="207"/>
      <c r="K107" s="207"/>
      <c r="L107" s="207"/>
      <c r="M107" s="207"/>
      <c r="N107" s="26"/>
    </row>
    <row r="108" spans="1:14" s="1" customFormat="1" ht="12.75">
      <c r="A108" s="156"/>
      <c r="B108" s="156"/>
      <c r="C108" s="156"/>
      <c r="D108" s="158" t="s">
        <v>246</v>
      </c>
      <c r="E108" s="161">
        <f>SUM(E109:E110)</f>
        <v>55000</v>
      </c>
      <c r="F108" s="202"/>
      <c r="G108" s="139"/>
      <c r="H108" s="207"/>
      <c r="I108" s="207"/>
      <c r="J108" s="207"/>
      <c r="K108" s="207"/>
      <c r="L108" s="207"/>
      <c r="M108" s="207"/>
      <c r="N108" s="26"/>
    </row>
    <row r="109" spans="1:14" s="1" customFormat="1" ht="12.75">
      <c r="A109" s="156"/>
      <c r="B109" s="156"/>
      <c r="C109" s="156"/>
      <c r="D109" s="158" t="s">
        <v>247</v>
      </c>
      <c r="E109" s="137">
        <v>10000</v>
      </c>
      <c r="F109" s="186"/>
      <c r="G109" s="139"/>
      <c r="H109" s="206"/>
      <c r="I109" s="207"/>
      <c r="J109" s="207"/>
      <c r="K109" s="207"/>
      <c r="L109" s="207"/>
      <c r="M109" s="207"/>
      <c r="N109" s="26"/>
    </row>
    <row r="110" spans="1:14" s="1" customFormat="1" ht="12.75">
      <c r="A110" s="156"/>
      <c r="B110" s="156"/>
      <c r="C110" s="156"/>
      <c r="D110" s="158" t="s">
        <v>248</v>
      </c>
      <c r="E110" s="137">
        <v>45000</v>
      </c>
      <c r="F110" s="186"/>
      <c r="G110" s="139"/>
      <c r="H110" s="206"/>
      <c r="I110" s="206"/>
      <c r="J110" s="207"/>
      <c r="K110" s="207"/>
      <c r="L110" s="207"/>
      <c r="M110" s="207"/>
      <c r="N110" s="26"/>
    </row>
    <row r="111" spans="1:14" s="1" customFormat="1" ht="12.75">
      <c r="A111" s="156"/>
      <c r="B111" s="156"/>
      <c r="C111" s="156"/>
      <c r="D111" s="158"/>
      <c r="E111" s="137"/>
      <c r="F111" s="186"/>
      <c r="G111" s="139"/>
      <c r="H111" s="206"/>
      <c r="I111" s="206"/>
      <c r="J111" s="207"/>
      <c r="K111" s="207"/>
      <c r="L111" s="207"/>
      <c r="M111" s="207"/>
      <c r="N111" s="26"/>
    </row>
    <row r="112" spans="1:14" s="1" customFormat="1" ht="12" customHeight="1">
      <c r="A112" s="156"/>
      <c r="B112" s="156"/>
      <c r="C112" s="152" t="s">
        <v>249</v>
      </c>
      <c r="D112" s="153" t="s">
        <v>250</v>
      </c>
      <c r="E112" s="154">
        <f>SUM(E113)</f>
        <v>50182</v>
      </c>
      <c r="F112" s="155"/>
      <c r="G112" s="139"/>
      <c r="H112" s="206"/>
      <c r="I112" s="206"/>
      <c r="J112" s="207"/>
      <c r="K112" s="207"/>
      <c r="L112" s="207"/>
      <c r="M112" s="207"/>
      <c r="N112" s="26"/>
    </row>
    <row r="113" spans="1:14" s="1" customFormat="1" ht="12.75">
      <c r="A113" s="156"/>
      <c r="B113" s="156"/>
      <c r="C113" s="156"/>
      <c r="D113" s="158" t="s">
        <v>251</v>
      </c>
      <c r="E113" s="137">
        <f>SUM(E114)</f>
        <v>50182</v>
      </c>
      <c r="F113" s="186"/>
      <c r="G113" s="139"/>
      <c r="H113" s="206"/>
      <c r="I113" s="206"/>
      <c r="J113" s="207"/>
      <c r="K113" s="207"/>
      <c r="L113" s="207"/>
      <c r="M113" s="207"/>
      <c r="N113" s="26"/>
    </row>
    <row r="114" spans="1:14" s="1" customFormat="1" ht="12.75">
      <c r="A114" s="156"/>
      <c r="B114" s="156"/>
      <c r="C114" s="156"/>
      <c r="D114" s="158" t="s">
        <v>252</v>
      </c>
      <c r="E114" s="137">
        <f>37762+12420</f>
        <v>50182</v>
      </c>
      <c r="F114" s="186"/>
      <c r="G114" s="139"/>
      <c r="H114" s="206"/>
      <c r="I114" s="206"/>
      <c r="J114" s="207"/>
      <c r="K114" s="207"/>
      <c r="L114" s="207"/>
      <c r="M114" s="207"/>
      <c r="N114" s="26"/>
    </row>
    <row r="115" spans="1:14" s="1" customFormat="1" ht="12.75">
      <c r="A115" s="156"/>
      <c r="B115" s="156"/>
      <c r="C115" s="156"/>
      <c r="D115" s="158"/>
      <c r="E115" s="137"/>
      <c r="F115" s="186"/>
      <c r="G115" s="139"/>
      <c r="H115" s="206"/>
      <c r="I115" s="206"/>
      <c r="J115" s="207"/>
      <c r="K115" s="207"/>
      <c r="L115" s="207"/>
      <c r="M115" s="207"/>
      <c r="N115" s="26"/>
    </row>
    <row r="116" spans="1:14" s="1" customFormat="1" ht="12.75">
      <c r="A116" s="152"/>
      <c r="B116" s="152"/>
      <c r="C116" s="152">
        <v>75095</v>
      </c>
      <c r="D116" s="153" t="s">
        <v>253</v>
      </c>
      <c r="E116" s="154">
        <f>SUM(E117)</f>
        <v>125528</v>
      </c>
      <c r="F116" s="155"/>
      <c r="G116" s="139"/>
      <c r="H116" s="206"/>
      <c r="I116" s="206"/>
      <c r="J116" s="207"/>
      <c r="K116" s="207"/>
      <c r="L116" s="207"/>
      <c r="M116" s="207"/>
      <c r="N116" s="26"/>
    </row>
    <row r="117" spans="1:14" s="1" customFormat="1" ht="12.75">
      <c r="A117" s="156"/>
      <c r="B117" s="156"/>
      <c r="C117" s="156"/>
      <c r="D117" s="158" t="s">
        <v>254</v>
      </c>
      <c r="E117" s="161">
        <f>SUM(E118:E123)</f>
        <v>125528</v>
      </c>
      <c r="F117" s="202"/>
      <c r="G117" s="139"/>
      <c r="H117" s="206"/>
      <c r="I117" s="206"/>
      <c r="J117" s="207"/>
      <c r="K117" s="207"/>
      <c r="L117" s="207"/>
      <c r="M117" s="207"/>
      <c r="N117" s="26"/>
    </row>
    <row r="118" spans="1:13" s="1" customFormat="1" ht="24.75">
      <c r="A118" s="156"/>
      <c r="B118" s="156"/>
      <c r="C118" s="156"/>
      <c r="D118" s="158" t="s">
        <v>255</v>
      </c>
      <c r="E118" s="137">
        <v>18400</v>
      </c>
      <c r="F118" s="186"/>
      <c r="G118" s="139"/>
      <c r="H118" s="170"/>
      <c r="I118" s="170"/>
      <c r="J118" s="39"/>
      <c r="K118" s="39"/>
      <c r="L118" s="39"/>
      <c r="M118" s="39"/>
    </row>
    <row r="119" spans="1:13" s="1" customFormat="1" ht="24.75">
      <c r="A119" s="156"/>
      <c r="B119" s="156"/>
      <c r="C119" s="156"/>
      <c r="D119" s="158" t="s">
        <v>256</v>
      </c>
      <c r="E119" s="137">
        <v>14628</v>
      </c>
      <c r="F119" s="186"/>
      <c r="G119" s="139"/>
      <c r="H119" s="170"/>
      <c r="I119" s="170"/>
      <c r="J119" s="39"/>
      <c r="K119" s="39"/>
      <c r="L119" s="39"/>
      <c r="M119" s="39"/>
    </row>
    <row r="120" spans="1:13" s="1" customFormat="1" ht="24.75">
      <c r="A120" s="156"/>
      <c r="B120" s="156"/>
      <c r="C120" s="156"/>
      <c r="D120" s="158" t="s">
        <v>257</v>
      </c>
      <c r="E120" s="137">
        <v>12000</v>
      </c>
      <c r="F120" s="186"/>
      <c r="G120" s="139"/>
      <c r="H120" s="170"/>
      <c r="I120" s="170"/>
      <c r="J120" s="39"/>
      <c r="K120" s="39"/>
      <c r="L120" s="39"/>
      <c r="M120" s="39"/>
    </row>
    <row r="121" spans="1:13" s="45" customFormat="1" ht="24.75">
      <c r="A121" s="156"/>
      <c r="B121" s="156"/>
      <c r="C121" s="156"/>
      <c r="D121" s="158" t="s">
        <v>258</v>
      </c>
      <c r="E121" s="137">
        <v>43000</v>
      </c>
      <c r="F121" s="186"/>
      <c r="G121" s="139"/>
      <c r="H121" s="170"/>
      <c r="I121" s="170"/>
      <c r="J121" s="76"/>
      <c r="K121" s="76"/>
      <c r="L121" s="76"/>
      <c r="M121" s="76"/>
    </row>
    <row r="122" spans="1:13" s="45" customFormat="1" ht="36.75">
      <c r="A122" s="156"/>
      <c r="B122" s="156"/>
      <c r="C122" s="156"/>
      <c r="D122" s="158" t="s">
        <v>259</v>
      </c>
      <c r="E122" s="137">
        <v>33000</v>
      </c>
      <c r="F122" s="186"/>
      <c r="G122" s="139"/>
      <c r="H122" s="170"/>
      <c r="I122" s="170"/>
      <c r="J122" s="76"/>
      <c r="K122" s="76"/>
      <c r="L122" s="76"/>
      <c r="M122" s="76"/>
    </row>
    <row r="123" spans="1:13" s="1" customFormat="1" ht="12.75">
      <c r="A123" s="189"/>
      <c r="B123" s="189"/>
      <c r="C123" s="156"/>
      <c r="D123" s="158" t="s">
        <v>260</v>
      </c>
      <c r="E123" s="137">
        <v>4500</v>
      </c>
      <c r="F123" s="186"/>
      <c r="G123" s="139"/>
      <c r="H123" s="170"/>
      <c r="I123" s="170"/>
      <c r="J123" s="39"/>
      <c r="K123" s="39"/>
      <c r="L123" s="39"/>
      <c r="M123" s="39"/>
    </row>
    <row r="124" spans="1:13" s="1" customFormat="1" ht="12.75">
      <c r="A124" s="156"/>
      <c r="B124" s="156"/>
      <c r="C124" s="156"/>
      <c r="D124" s="158"/>
      <c r="E124" s="137"/>
      <c r="F124" s="186"/>
      <c r="G124" s="139"/>
      <c r="H124" s="170"/>
      <c r="I124" s="170"/>
      <c r="J124" s="39"/>
      <c r="K124" s="39"/>
      <c r="L124" s="39"/>
      <c r="M124" s="39"/>
    </row>
    <row r="125" spans="1:13" s="88" customFormat="1" ht="36.75">
      <c r="A125" s="141" t="s">
        <v>261</v>
      </c>
      <c r="B125" s="141">
        <v>751</v>
      </c>
      <c r="C125" s="141"/>
      <c r="D125" s="187" t="s">
        <v>262</v>
      </c>
      <c r="E125" s="143">
        <f>SUM(E127)</f>
        <v>2700</v>
      </c>
      <c r="F125" s="144"/>
      <c r="G125" s="145"/>
      <c r="H125" s="188"/>
      <c r="I125" s="188"/>
      <c r="J125" s="86"/>
      <c r="K125" s="86"/>
      <c r="L125" s="86"/>
      <c r="M125" s="86"/>
    </row>
    <row r="126" spans="1:13" s="1" customFormat="1" ht="12.75">
      <c r="A126" s="156"/>
      <c r="B126" s="156"/>
      <c r="C126" s="156"/>
      <c r="D126" s="158"/>
      <c r="E126" s="137"/>
      <c r="F126" s="186"/>
      <c r="G126" s="139"/>
      <c r="H126" s="170"/>
      <c r="I126" s="170"/>
      <c r="J126" s="39"/>
      <c r="K126" s="39"/>
      <c r="L126" s="39"/>
      <c r="M126" s="39"/>
    </row>
    <row r="127" spans="1:13" s="1" customFormat="1" ht="24.75">
      <c r="A127" s="152"/>
      <c r="B127" s="152"/>
      <c r="C127" s="152">
        <v>75101</v>
      </c>
      <c r="D127" s="153" t="s">
        <v>263</v>
      </c>
      <c r="E127" s="151">
        <f>SUM(E128)</f>
        <v>2700</v>
      </c>
      <c r="F127" s="157"/>
      <c r="G127" s="139"/>
      <c r="H127" s="170"/>
      <c r="I127" s="170"/>
      <c r="J127" s="39"/>
      <c r="K127" s="39"/>
      <c r="L127" s="39"/>
      <c r="M127" s="39"/>
    </row>
    <row r="128" spans="1:13" s="1" customFormat="1" ht="12.75">
      <c r="A128" s="189"/>
      <c r="B128" s="189"/>
      <c r="C128" s="149"/>
      <c r="D128" s="118" t="s">
        <v>264</v>
      </c>
      <c r="E128" s="151">
        <f>E129</f>
        <v>2700</v>
      </c>
      <c r="F128" s="157"/>
      <c r="G128" s="139"/>
      <c r="H128" s="170"/>
      <c r="I128" s="170"/>
      <c r="J128" s="39"/>
      <c r="K128" s="39"/>
      <c r="L128" s="39"/>
      <c r="M128" s="39"/>
    </row>
    <row r="129" spans="1:13" s="1" customFormat="1" ht="12.75">
      <c r="A129" s="156"/>
      <c r="B129" s="156"/>
      <c r="C129" s="149"/>
      <c r="D129" s="118" t="s">
        <v>265</v>
      </c>
      <c r="E129" s="151">
        <v>2700</v>
      </c>
      <c r="F129" s="157"/>
      <c r="G129" s="139"/>
      <c r="H129" s="170"/>
      <c r="I129" s="170"/>
      <c r="J129" s="39"/>
      <c r="K129" s="39"/>
      <c r="L129" s="39"/>
      <c r="M129" s="39"/>
    </row>
    <row r="130" spans="1:13" s="1" customFormat="1" ht="12.75">
      <c r="A130" s="156"/>
      <c r="B130" s="156"/>
      <c r="C130" s="156"/>
      <c r="D130" s="158"/>
      <c r="E130" s="137"/>
      <c r="F130" s="186"/>
      <c r="G130" s="139"/>
      <c r="H130" s="170"/>
      <c r="I130" s="170"/>
      <c r="J130" s="39"/>
      <c r="K130" s="39"/>
      <c r="L130" s="39"/>
      <c r="M130" s="39"/>
    </row>
    <row r="131" spans="1:13" s="88" customFormat="1" ht="24.75">
      <c r="A131" s="141" t="s">
        <v>266</v>
      </c>
      <c r="B131" s="141">
        <v>754</v>
      </c>
      <c r="C131" s="141"/>
      <c r="D131" s="187" t="s">
        <v>267</v>
      </c>
      <c r="E131" s="143">
        <f>SUM(E138,E152,E133)</f>
        <v>459149</v>
      </c>
      <c r="F131" s="144"/>
      <c r="G131" s="145"/>
      <c r="H131" s="188"/>
      <c r="I131" s="188"/>
      <c r="J131" s="86"/>
      <c r="K131" s="86"/>
      <c r="L131" s="86"/>
      <c r="M131" s="86"/>
    </row>
    <row r="132" spans="1:13" s="1" customFormat="1" ht="12.75">
      <c r="A132" s="156"/>
      <c r="B132" s="156"/>
      <c r="C132" s="156"/>
      <c r="D132" s="158"/>
      <c r="E132" s="137"/>
      <c r="F132" s="186"/>
      <c r="G132" s="139"/>
      <c r="H132" s="170"/>
      <c r="I132" s="170"/>
      <c r="J132" s="39"/>
      <c r="K132" s="39"/>
      <c r="L132" s="39"/>
      <c r="M132" s="39"/>
    </row>
    <row r="133" spans="1:13" s="211" customFormat="1" ht="12.75">
      <c r="A133" s="195"/>
      <c r="B133" s="195"/>
      <c r="C133" s="195" t="s">
        <v>268</v>
      </c>
      <c r="D133" s="196" t="s">
        <v>269</v>
      </c>
      <c r="E133" s="197">
        <f>E134</f>
        <v>6000</v>
      </c>
      <c r="F133" s="198"/>
      <c r="G133" s="139"/>
      <c r="H133" s="200"/>
      <c r="I133" s="200"/>
      <c r="J133" s="210"/>
      <c r="K133" s="210"/>
      <c r="L133" s="210"/>
      <c r="M133" s="210"/>
    </row>
    <row r="134" spans="1:13" s="211" customFormat="1" ht="12.75">
      <c r="A134" s="195"/>
      <c r="B134" s="195"/>
      <c r="C134" s="195"/>
      <c r="D134" s="118" t="s">
        <v>270</v>
      </c>
      <c r="E134" s="197">
        <f>SUM(E135:E136)</f>
        <v>6000</v>
      </c>
      <c r="F134" s="198"/>
      <c r="G134" s="139"/>
      <c r="H134" s="200"/>
      <c r="I134" s="200"/>
      <c r="J134" s="210"/>
      <c r="K134" s="210"/>
      <c r="L134" s="210"/>
      <c r="M134" s="210"/>
    </row>
    <row r="135" spans="1:13" s="211" customFormat="1" ht="24.75">
      <c r="A135" s="195"/>
      <c r="B135" s="195"/>
      <c r="C135" s="195"/>
      <c r="D135" s="118" t="s">
        <v>271</v>
      </c>
      <c r="E135" s="197">
        <v>4000</v>
      </c>
      <c r="F135" s="198"/>
      <c r="G135" s="139"/>
      <c r="H135" s="200"/>
      <c r="I135" s="200"/>
      <c r="J135" s="210"/>
      <c r="K135" s="210"/>
      <c r="L135" s="210"/>
      <c r="M135" s="210"/>
    </row>
    <row r="136" spans="1:13" s="45" customFormat="1" ht="63.75" customHeight="1">
      <c r="A136" s="156"/>
      <c r="B136" s="156"/>
      <c r="C136" s="156"/>
      <c r="D136" s="158" t="s">
        <v>272</v>
      </c>
      <c r="E136" s="137">
        <v>2000</v>
      </c>
      <c r="F136" s="186"/>
      <c r="G136" s="139"/>
      <c r="H136" s="170"/>
      <c r="I136" s="170"/>
      <c r="J136" s="76"/>
      <c r="K136" s="76"/>
      <c r="L136" s="76"/>
      <c r="M136" s="76"/>
    </row>
    <row r="137" spans="1:13" s="45" customFormat="1" ht="12.75">
      <c r="A137" s="156"/>
      <c r="B137" s="156"/>
      <c r="C137" s="156"/>
      <c r="D137" s="158"/>
      <c r="E137" s="137"/>
      <c r="F137" s="186"/>
      <c r="G137" s="139"/>
      <c r="H137" s="170"/>
      <c r="I137" s="170"/>
      <c r="J137" s="76"/>
      <c r="K137" s="76"/>
      <c r="L137" s="76"/>
      <c r="M137" s="76"/>
    </row>
    <row r="138" spans="1:13" s="1" customFormat="1" ht="12.75">
      <c r="A138" s="152"/>
      <c r="B138" s="152"/>
      <c r="C138" s="152">
        <v>75412</v>
      </c>
      <c r="D138" s="153" t="s">
        <v>273</v>
      </c>
      <c r="E138" s="159">
        <f>SUM(E139,E147)</f>
        <v>425600</v>
      </c>
      <c r="F138" s="160"/>
      <c r="G138" s="139"/>
      <c r="H138" s="170"/>
      <c r="I138" s="170"/>
      <c r="J138" s="39"/>
      <c r="K138" s="39"/>
      <c r="L138" s="39"/>
      <c r="M138" s="39"/>
    </row>
    <row r="139" spans="1:13" s="1" customFormat="1" ht="12.75">
      <c r="A139" s="156"/>
      <c r="B139" s="156"/>
      <c r="C139" s="149"/>
      <c r="D139" s="118" t="s">
        <v>274</v>
      </c>
      <c r="E139" s="151">
        <f>SUM(E140:E145)</f>
        <v>251600</v>
      </c>
      <c r="F139" s="157"/>
      <c r="G139" s="139"/>
      <c r="H139" s="170"/>
      <c r="I139" s="170"/>
      <c r="J139" s="39"/>
      <c r="K139" s="39"/>
      <c r="L139" s="39"/>
      <c r="M139" s="39"/>
    </row>
    <row r="140" spans="1:13" s="1" customFormat="1" ht="12.75">
      <c r="A140" s="156"/>
      <c r="B140" s="156"/>
      <c r="C140" s="149"/>
      <c r="D140" s="158" t="s">
        <v>275</v>
      </c>
      <c r="E140" s="151">
        <v>41600</v>
      </c>
      <c r="F140" s="157"/>
      <c r="G140" s="139"/>
      <c r="H140" s="170"/>
      <c r="I140" s="170"/>
      <c r="J140" s="39"/>
      <c r="K140" s="39"/>
      <c r="L140" s="39"/>
      <c r="M140" s="39"/>
    </row>
    <row r="141" spans="1:13" s="1" customFormat="1" ht="24.75">
      <c r="A141" s="156"/>
      <c r="B141" s="156"/>
      <c r="C141" s="149"/>
      <c r="D141" s="118" t="s">
        <v>276</v>
      </c>
      <c r="E141" s="151">
        <v>160000</v>
      </c>
      <c r="F141" s="157"/>
      <c r="G141" s="139"/>
      <c r="H141" s="170"/>
      <c r="I141" s="170"/>
      <c r="J141" s="39"/>
      <c r="K141" s="39"/>
      <c r="L141" s="39"/>
      <c r="M141" s="39"/>
    </row>
    <row r="142" spans="1:13" s="1" customFormat="1" ht="12.75">
      <c r="A142" s="156"/>
      <c r="B142" s="156"/>
      <c r="C142" s="149"/>
      <c r="D142" s="118" t="s">
        <v>277</v>
      </c>
      <c r="E142" s="151">
        <v>5000</v>
      </c>
      <c r="F142" s="157"/>
      <c r="G142" s="139"/>
      <c r="H142" s="170"/>
      <c r="I142" s="170"/>
      <c r="J142" s="39"/>
      <c r="K142" s="39"/>
      <c r="L142" s="39"/>
      <c r="M142" s="39"/>
    </row>
    <row r="143" spans="1:13" s="1" customFormat="1" ht="36.75">
      <c r="A143" s="156"/>
      <c r="B143" s="156"/>
      <c r="C143" s="149"/>
      <c r="D143" s="118" t="s">
        <v>278</v>
      </c>
      <c r="E143" s="151">
        <v>20000</v>
      </c>
      <c r="F143" s="157"/>
      <c r="G143" s="139"/>
      <c r="H143" s="170"/>
      <c r="I143" s="170"/>
      <c r="J143" s="39"/>
      <c r="K143" s="39"/>
      <c r="L143" s="39"/>
      <c r="M143" s="39"/>
    </row>
    <row r="144" spans="1:13" s="1" customFormat="1" ht="12.75">
      <c r="A144" s="156"/>
      <c r="B144" s="156"/>
      <c r="C144" s="149"/>
      <c r="D144" s="118" t="s">
        <v>279</v>
      </c>
      <c r="E144" s="151">
        <v>10000</v>
      </c>
      <c r="F144" s="157"/>
      <c r="G144" s="139"/>
      <c r="H144" s="170"/>
      <c r="I144" s="170"/>
      <c r="J144" s="39"/>
      <c r="K144" s="39"/>
      <c r="L144" s="39"/>
      <c r="M144" s="39"/>
    </row>
    <row r="145" spans="1:13" s="1" customFormat="1" ht="12.75">
      <c r="A145" s="156"/>
      <c r="B145" s="156"/>
      <c r="C145" s="149"/>
      <c r="D145" s="118" t="s">
        <v>280</v>
      </c>
      <c r="E145" s="151">
        <v>15000</v>
      </c>
      <c r="F145" s="157"/>
      <c r="G145" s="139"/>
      <c r="H145" s="170"/>
      <c r="I145" s="170"/>
      <c r="J145" s="39"/>
      <c r="K145" s="39"/>
      <c r="L145" s="39"/>
      <c r="M145" s="39"/>
    </row>
    <row r="146" spans="1:13" s="1" customFormat="1" ht="12.75">
      <c r="A146" s="156"/>
      <c r="B146" s="156"/>
      <c r="C146" s="149"/>
      <c r="D146" s="118"/>
      <c r="E146" s="151"/>
      <c r="F146" s="157"/>
      <c r="G146" s="139"/>
      <c r="H146" s="170"/>
      <c r="I146" s="170"/>
      <c r="J146" s="39"/>
      <c r="K146" s="39"/>
      <c r="L146" s="39"/>
      <c r="M146" s="39"/>
    </row>
    <row r="147" spans="1:13" s="1" customFormat="1" ht="12.75">
      <c r="A147" s="156"/>
      <c r="B147" s="156"/>
      <c r="C147" s="149"/>
      <c r="D147" s="118" t="s">
        <v>281</v>
      </c>
      <c r="E147" s="151">
        <f>SUM(E148:E150)</f>
        <v>174000</v>
      </c>
      <c r="F147" s="157"/>
      <c r="G147" s="139"/>
      <c r="H147" s="170"/>
      <c r="I147" s="170"/>
      <c r="J147" s="39"/>
      <c r="K147" s="39"/>
      <c r="L147" s="39"/>
      <c r="M147" s="39"/>
    </row>
    <row r="148" spans="1:13" s="45" customFormat="1" ht="36.75">
      <c r="A148" s="156"/>
      <c r="B148" s="156"/>
      <c r="C148" s="149"/>
      <c r="D148" s="118" t="s">
        <v>282</v>
      </c>
      <c r="E148" s="151">
        <v>125000</v>
      </c>
      <c r="F148" s="157"/>
      <c r="G148" s="139"/>
      <c r="H148" s="170"/>
      <c r="I148" s="170"/>
      <c r="J148" s="76"/>
      <c r="K148" s="76"/>
      <c r="L148" s="76"/>
      <c r="M148" s="76"/>
    </row>
    <row r="149" spans="1:13" s="1" customFormat="1" ht="24.75">
      <c r="A149" s="156"/>
      <c r="B149" s="156"/>
      <c r="C149" s="156"/>
      <c r="D149" s="158" t="s">
        <v>283</v>
      </c>
      <c r="E149" s="137">
        <v>25000</v>
      </c>
      <c r="F149" s="186"/>
      <c r="G149" s="139"/>
      <c r="H149" s="170"/>
      <c r="I149" s="170"/>
      <c r="J149" s="39"/>
      <c r="K149" s="39"/>
      <c r="L149" s="39"/>
      <c r="M149" s="39"/>
    </row>
    <row r="150" spans="1:13" s="1" customFormat="1" ht="12.75">
      <c r="A150" s="156"/>
      <c r="B150" s="156"/>
      <c r="C150" s="156"/>
      <c r="D150" s="158" t="s">
        <v>284</v>
      </c>
      <c r="E150" s="137">
        <v>24000</v>
      </c>
      <c r="F150" s="186"/>
      <c r="G150" s="139"/>
      <c r="H150" s="170"/>
      <c r="I150" s="170"/>
      <c r="J150" s="39"/>
      <c r="K150" s="39"/>
      <c r="L150" s="39"/>
      <c r="M150" s="39"/>
    </row>
    <row r="151" spans="1:13" s="1" customFormat="1" ht="12.75">
      <c r="A151" s="156"/>
      <c r="B151" s="156"/>
      <c r="C151" s="156"/>
      <c r="D151" s="158"/>
      <c r="E151" s="137"/>
      <c r="F151" s="186"/>
      <c r="G151" s="139"/>
      <c r="H151" s="170"/>
      <c r="I151" s="170"/>
      <c r="J151" s="39"/>
      <c r="K151" s="39"/>
      <c r="L151" s="39"/>
      <c r="M151" s="39"/>
    </row>
    <row r="152" spans="1:13" s="1" customFormat="1" ht="12.75">
      <c r="A152" s="152"/>
      <c r="B152" s="152"/>
      <c r="C152" s="152">
        <v>75414</v>
      </c>
      <c r="D152" s="153" t="s">
        <v>285</v>
      </c>
      <c r="E152" s="154">
        <f>SUM(E153)</f>
        <v>27549</v>
      </c>
      <c r="F152" s="155"/>
      <c r="G152" s="139"/>
      <c r="H152" s="170"/>
      <c r="I152" s="170"/>
      <c r="J152" s="39"/>
      <c r="K152" s="39"/>
      <c r="L152" s="39"/>
      <c r="M152" s="39"/>
    </row>
    <row r="153" spans="1:13" s="1" customFormat="1" ht="12" customHeight="1">
      <c r="A153" s="156"/>
      <c r="B153" s="156"/>
      <c r="C153" s="156"/>
      <c r="D153" s="158" t="s">
        <v>286</v>
      </c>
      <c r="E153" s="137">
        <f>SUM(E154:E157)</f>
        <v>27549</v>
      </c>
      <c r="F153" s="186"/>
      <c r="G153" s="139"/>
      <c r="H153" s="170"/>
      <c r="I153" s="170"/>
      <c r="J153" s="39"/>
      <c r="K153" s="39"/>
      <c r="L153" s="39"/>
      <c r="M153" s="39"/>
    </row>
    <row r="154" spans="1:13" s="1" customFormat="1" ht="12.75">
      <c r="A154" s="156"/>
      <c r="B154" s="156"/>
      <c r="C154" s="156"/>
      <c r="D154" s="158" t="s">
        <v>287</v>
      </c>
      <c r="E154" s="137">
        <v>9884</v>
      </c>
      <c r="F154" s="186"/>
      <c r="G154" s="139"/>
      <c r="H154" s="170"/>
      <c r="I154" s="170"/>
      <c r="J154" s="39"/>
      <c r="K154" s="39"/>
      <c r="L154" s="39"/>
      <c r="M154" s="39"/>
    </row>
    <row r="155" spans="1:13" s="1" customFormat="1" ht="12.75">
      <c r="A155" s="156"/>
      <c r="B155" s="156"/>
      <c r="C155" s="156"/>
      <c r="D155" s="158" t="s">
        <v>288</v>
      </c>
      <c r="E155" s="137">
        <v>415</v>
      </c>
      <c r="F155" s="186"/>
      <c r="G155" s="139"/>
      <c r="H155" s="170"/>
      <c r="I155" s="170"/>
      <c r="J155" s="39"/>
      <c r="K155" s="39"/>
      <c r="L155" s="39"/>
      <c r="M155" s="39"/>
    </row>
    <row r="156" spans="1:13" s="1" customFormat="1" ht="12" customHeight="1">
      <c r="A156" s="156"/>
      <c r="B156" s="156"/>
      <c r="C156" s="156"/>
      <c r="D156" s="158" t="s">
        <v>289</v>
      </c>
      <c r="E156" s="137">
        <v>1500</v>
      </c>
      <c r="F156" s="186"/>
      <c r="G156" s="139"/>
      <c r="H156" s="170"/>
      <c r="I156" s="170"/>
      <c r="J156" s="39"/>
      <c r="K156" s="39"/>
      <c r="L156" s="39"/>
      <c r="M156" s="39"/>
    </row>
    <row r="157" spans="1:13" s="1" customFormat="1" ht="15.75" customHeight="1">
      <c r="A157" s="156"/>
      <c r="B157" s="156"/>
      <c r="C157" s="156"/>
      <c r="D157" s="158" t="s">
        <v>290</v>
      </c>
      <c r="E157" s="137">
        <v>15750</v>
      </c>
      <c r="F157" s="186"/>
      <c r="G157" s="139"/>
      <c r="H157" s="170"/>
      <c r="I157" s="170"/>
      <c r="J157" s="39"/>
      <c r="K157" s="39"/>
      <c r="L157" s="39"/>
      <c r="M157" s="39"/>
    </row>
    <row r="158" spans="1:13" s="1" customFormat="1" ht="12.75">
      <c r="A158" s="156"/>
      <c r="B158" s="156"/>
      <c r="C158" s="156"/>
      <c r="D158" s="158"/>
      <c r="E158" s="137"/>
      <c r="F158" s="186"/>
      <c r="G158" s="139"/>
      <c r="H158" s="170"/>
      <c r="I158" s="170"/>
      <c r="J158" s="39"/>
      <c r="K158" s="39"/>
      <c r="L158" s="39"/>
      <c r="M158" s="39"/>
    </row>
    <row r="159" spans="1:13" s="88" customFormat="1" ht="48.75">
      <c r="A159" s="141" t="s">
        <v>291</v>
      </c>
      <c r="B159" s="141">
        <v>756</v>
      </c>
      <c r="C159" s="212"/>
      <c r="D159" s="187" t="s">
        <v>292</v>
      </c>
      <c r="E159" s="143">
        <f>E161</f>
        <v>36000</v>
      </c>
      <c r="F159" s="144"/>
      <c r="G159" s="145"/>
      <c r="H159" s="188"/>
      <c r="I159" s="188"/>
      <c r="J159" s="86"/>
      <c r="K159" s="86"/>
      <c r="L159" s="86"/>
      <c r="M159" s="86"/>
    </row>
    <row r="160" spans="1:13" s="1" customFormat="1" ht="12.75">
      <c r="A160" s="156"/>
      <c r="B160" s="156"/>
      <c r="C160" s="156"/>
      <c r="D160" s="158"/>
      <c r="E160" s="137"/>
      <c r="F160" s="186"/>
      <c r="G160" s="139"/>
      <c r="H160" s="170"/>
      <c r="I160" s="170"/>
      <c r="J160" s="39"/>
      <c r="K160" s="39"/>
      <c r="L160" s="39"/>
      <c r="M160" s="39"/>
    </row>
    <row r="161" spans="1:13" s="1" customFormat="1" ht="24.75">
      <c r="A161" s="152"/>
      <c r="B161" s="152"/>
      <c r="C161" s="152">
        <v>75647</v>
      </c>
      <c r="D161" s="153" t="s">
        <v>293</v>
      </c>
      <c r="E161" s="154">
        <f>SUM(E162)</f>
        <v>36000</v>
      </c>
      <c r="F161" s="155"/>
      <c r="G161" s="139"/>
      <c r="H161" s="170"/>
      <c r="I161" s="170"/>
      <c r="J161" s="39"/>
      <c r="K161" s="39"/>
      <c r="L161" s="39"/>
      <c r="M161" s="39"/>
    </row>
    <row r="162" spans="1:13" s="1" customFormat="1" ht="12.75">
      <c r="A162" s="156"/>
      <c r="B162" s="156"/>
      <c r="C162" s="156"/>
      <c r="D162" s="158" t="s">
        <v>294</v>
      </c>
      <c r="E162" s="161">
        <f>SUM(E163:E164)</f>
        <v>36000</v>
      </c>
      <c r="F162" s="202"/>
      <c r="G162" s="139"/>
      <c r="H162" s="170"/>
      <c r="I162" s="170"/>
      <c r="J162" s="39"/>
      <c r="K162" s="39"/>
      <c r="L162" s="39"/>
      <c r="M162" s="39"/>
    </row>
    <row r="163" spans="1:13" s="1" customFormat="1" ht="24.75">
      <c r="A163" s="156"/>
      <c r="B163" s="156"/>
      <c r="C163" s="156"/>
      <c r="D163" s="158" t="s">
        <v>295</v>
      </c>
      <c r="E163" s="137">
        <v>21000</v>
      </c>
      <c r="F163" s="186"/>
      <c r="G163" s="139"/>
      <c r="H163" s="170"/>
      <c r="I163" s="170"/>
      <c r="J163" s="39"/>
      <c r="K163" s="39"/>
      <c r="L163" s="39"/>
      <c r="M163" s="39"/>
    </row>
    <row r="164" spans="1:13" s="1" customFormat="1" ht="36.75">
      <c r="A164" s="156"/>
      <c r="B164" s="156"/>
      <c r="C164" s="156"/>
      <c r="D164" s="158" t="s">
        <v>296</v>
      </c>
      <c r="E164" s="137">
        <v>15000</v>
      </c>
      <c r="F164" s="186"/>
      <c r="G164" s="139"/>
      <c r="H164" s="170"/>
      <c r="I164" s="170"/>
      <c r="J164" s="39"/>
      <c r="K164" s="39"/>
      <c r="L164" s="39"/>
      <c r="M164" s="39"/>
    </row>
    <row r="165" spans="1:13" s="1" customFormat="1" ht="12.75">
      <c r="A165" s="167"/>
      <c r="B165" s="167"/>
      <c r="C165" s="167"/>
      <c r="D165" s="114"/>
      <c r="E165" s="168"/>
      <c r="F165" s="185"/>
      <c r="G165" s="169"/>
      <c r="H165" s="170"/>
      <c r="I165" s="170"/>
      <c r="J165" s="39"/>
      <c r="K165" s="39"/>
      <c r="L165" s="39"/>
      <c r="M165" s="39"/>
    </row>
    <row r="166" spans="1:13" s="88" customFormat="1" ht="12.75">
      <c r="A166" s="17" t="s">
        <v>297</v>
      </c>
      <c r="B166" s="17">
        <v>757</v>
      </c>
      <c r="C166" s="17"/>
      <c r="D166" s="103" t="s">
        <v>298</v>
      </c>
      <c r="E166" s="19">
        <f>SUM(E168)</f>
        <v>48000</v>
      </c>
      <c r="F166" s="213"/>
      <c r="G166" s="181"/>
      <c r="H166" s="188"/>
      <c r="I166" s="188"/>
      <c r="J166" s="86"/>
      <c r="K166" s="86"/>
      <c r="L166" s="86"/>
      <c r="M166" s="86"/>
    </row>
    <row r="167" spans="1:13" s="1" customFormat="1" ht="12.75">
      <c r="A167" s="167"/>
      <c r="B167" s="167"/>
      <c r="C167" s="214"/>
      <c r="D167" s="215"/>
      <c r="E167" s="48"/>
      <c r="F167" s="216"/>
      <c r="G167" s="169"/>
      <c r="H167" s="170"/>
      <c r="I167" s="170"/>
      <c r="J167" s="39"/>
      <c r="K167" s="39"/>
      <c r="L167" s="39"/>
      <c r="M167" s="39"/>
    </row>
    <row r="168" spans="1:13" s="1" customFormat="1" ht="24.75">
      <c r="A168" s="171"/>
      <c r="B168" s="171"/>
      <c r="C168" s="171">
        <v>75702</v>
      </c>
      <c r="D168" s="119" t="s">
        <v>299</v>
      </c>
      <c r="E168" s="172">
        <f>SUM(E170)</f>
        <v>48000</v>
      </c>
      <c r="F168" s="217"/>
      <c r="G168" s="169"/>
      <c r="H168" s="170"/>
      <c r="I168" s="170"/>
      <c r="J168" s="39"/>
      <c r="K168" s="39"/>
      <c r="L168" s="39"/>
      <c r="M168" s="39"/>
    </row>
    <row r="169" spans="1:13" s="1" customFormat="1" ht="12.75">
      <c r="A169" s="167"/>
      <c r="B169" s="167"/>
      <c r="C169" s="167"/>
      <c r="D169" s="114" t="s">
        <v>300</v>
      </c>
      <c r="E169" s="168">
        <f>E170</f>
        <v>48000</v>
      </c>
      <c r="F169" s="185"/>
      <c r="G169" s="169"/>
      <c r="H169" s="170"/>
      <c r="I169" s="170"/>
      <c r="J169" s="39"/>
      <c r="K169" s="39"/>
      <c r="L169" s="39"/>
      <c r="M169" s="39"/>
    </row>
    <row r="170" spans="1:13" s="1" customFormat="1" ht="12.75">
      <c r="A170" s="214"/>
      <c r="B170" s="214"/>
      <c r="C170" s="167"/>
      <c r="D170" s="114" t="s">
        <v>301</v>
      </c>
      <c r="E170" s="168">
        <v>48000</v>
      </c>
      <c r="F170" s="185"/>
      <c r="G170" s="169"/>
      <c r="H170" s="170"/>
      <c r="I170" s="170"/>
      <c r="J170" s="39"/>
      <c r="K170" s="39"/>
      <c r="L170" s="39"/>
      <c r="M170" s="39"/>
    </row>
    <row r="171" spans="1:13" s="1" customFormat="1" ht="12.75">
      <c r="A171" s="167"/>
      <c r="B171" s="167"/>
      <c r="C171" s="167"/>
      <c r="D171" s="114"/>
      <c r="E171" s="168"/>
      <c r="F171" s="185"/>
      <c r="G171" s="169"/>
      <c r="H171" s="170"/>
      <c r="I171" s="170"/>
      <c r="J171" s="39"/>
      <c r="K171" s="39"/>
      <c r="L171" s="39"/>
      <c r="M171" s="39"/>
    </row>
    <row r="172" spans="1:13" s="88" customFormat="1" ht="12.75">
      <c r="A172" s="17" t="s">
        <v>302</v>
      </c>
      <c r="B172" s="17">
        <v>758</v>
      </c>
      <c r="C172" s="17"/>
      <c r="D172" s="103" t="s">
        <v>303</v>
      </c>
      <c r="E172" s="19">
        <f>SUM(E174)</f>
        <v>181042</v>
      </c>
      <c r="F172" s="213"/>
      <c r="G172" s="181"/>
      <c r="H172" s="188"/>
      <c r="I172" s="188"/>
      <c r="J172" s="86"/>
      <c r="K172" s="86"/>
      <c r="L172" s="86"/>
      <c r="M172" s="86"/>
    </row>
    <row r="173" spans="1:13" s="1" customFormat="1" ht="12.75">
      <c r="A173" s="214"/>
      <c r="B173" s="214"/>
      <c r="C173" s="214"/>
      <c r="D173" s="215"/>
      <c r="E173" s="48"/>
      <c r="F173" s="216"/>
      <c r="G173" s="169"/>
      <c r="H173" s="170"/>
      <c r="I173" s="170"/>
      <c r="J173" s="39"/>
      <c r="K173" s="39"/>
      <c r="L173" s="39"/>
      <c r="M173" s="39"/>
    </row>
    <row r="174" spans="1:13" s="1" customFormat="1" ht="12.75">
      <c r="A174" s="214"/>
      <c r="B174" s="42"/>
      <c r="C174" s="167">
        <v>75818</v>
      </c>
      <c r="D174" s="114" t="s">
        <v>304</v>
      </c>
      <c r="E174" s="168">
        <f>SUM(E175)</f>
        <v>181042</v>
      </c>
      <c r="F174" s="185"/>
      <c r="G174" s="169"/>
      <c r="H174" s="170"/>
      <c r="I174" s="170"/>
      <c r="J174" s="39"/>
      <c r="K174" s="39"/>
      <c r="L174" s="39"/>
      <c r="M174" s="39"/>
    </row>
    <row r="175" spans="1:13" s="1" customFormat="1" ht="12.75">
      <c r="A175" s="214"/>
      <c r="B175" s="42"/>
      <c r="C175" s="167"/>
      <c r="D175" s="114" t="s">
        <v>305</v>
      </c>
      <c r="E175" s="168">
        <f>SUM(E176:E177)</f>
        <v>181042</v>
      </c>
      <c r="F175" s="185"/>
      <c r="G175" s="169"/>
      <c r="H175" s="170"/>
      <c r="I175" s="170"/>
      <c r="J175" s="39"/>
      <c r="K175" s="39"/>
      <c r="L175" s="39"/>
      <c r="M175" s="39"/>
    </row>
    <row r="176" spans="1:13" s="1" customFormat="1" ht="12.75">
      <c r="A176" s="167"/>
      <c r="B176" s="167"/>
      <c r="C176" s="167"/>
      <c r="D176" s="114" t="s">
        <v>306</v>
      </c>
      <c r="E176" s="168">
        <v>160000</v>
      </c>
      <c r="F176" s="185"/>
      <c r="G176" s="169"/>
      <c r="H176" s="170"/>
      <c r="I176" s="170"/>
      <c r="J176" s="39"/>
      <c r="K176" s="39"/>
      <c r="L176" s="39"/>
      <c r="M176" s="39"/>
    </row>
    <row r="177" spans="1:13" s="1" customFormat="1" ht="12.75">
      <c r="A177" s="167"/>
      <c r="B177" s="167"/>
      <c r="C177" s="167"/>
      <c r="D177" s="114" t="s">
        <v>307</v>
      </c>
      <c r="E177" s="168">
        <v>21042</v>
      </c>
      <c r="F177" s="185"/>
      <c r="G177" s="169"/>
      <c r="H177" s="170"/>
      <c r="I177" s="170"/>
      <c r="J177" s="39"/>
      <c r="K177" s="39"/>
      <c r="L177" s="39"/>
      <c r="M177" s="39"/>
    </row>
    <row r="178" spans="1:13" s="1" customFormat="1" ht="12.75">
      <c r="A178" s="167"/>
      <c r="B178" s="167"/>
      <c r="C178" s="167"/>
      <c r="D178" s="114"/>
      <c r="E178" s="168"/>
      <c r="F178" s="185"/>
      <c r="G178" s="169"/>
      <c r="H178" s="170"/>
      <c r="I178" s="170"/>
      <c r="J178" s="39"/>
      <c r="K178" s="39"/>
      <c r="L178" s="39"/>
      <c r="M178" s="39"/>
    </row>
    <row r="179" spans="1:13" s="88" customFormat="1" ht="12.75">
      <c r="A179" s="17" t="s">
        <v>308</v>
      </c>
      <c r="B179" s="17">
        <v>801</v>
      </c>
      <c r="C179" s="17"/>
      <c r="D179" s="103" t="s">
        <v>309</v>
      </c>
      <c r="E179" s="19">
        <f>SUM(E181,E188,E195,E203,E208,E213,E218,E223,E229,E234)</f>
        <v>9994845</v>
      </c>
      <c r="F179" s="213"/>
      <c r="G179" s="181"/>
      <c r="H179" s="188"/>
      <c r="I179" s="188"/>
      <c r="J179" s="86"/>
      <c r="K179" s="86"/>
      <c r="L179" s="86"/>
      <c r="M179" s="86"/>
    </row>
    <row r="180" spans="1:13" s="1" customFormat="1" ht="12.75">
      <c r="A180" s="214"/>
      <c r="B180" s="42"/>
      <c r="C180" s="214"/>
      <c r="D180" s="190"/>
      <c r="E180" s="191"/>
      <c r="F180" s="192"/>
      <c r="G180" s="169"/>
      <c r="H180" s="170"/>
      <c r="I180" s="170"/>
      <c r="J180" s="39"/>
      <c r="K180" s="39"/>
      <c r="L180" s="39"/>
      <c r="M180" s="39"/>
    </row>
    <row r="181" spans="1:13" s="1" customFormat="1" ht="12.75">
      <c r="A181" s="218"/>
      <c r="B181" s="171"/>
      <c r="C181" s="171">
        <v>80101</v>
      </c>
      <c r="D181" s="153" t="s">
        <v>310</v>
      </c>
      <c r="E181" s="154">
        <f>SUM(E182+E185)</f>
        <v>3264328</v>
      </c>
      <c r="F181" s="155"/>
      <c r="G181" s="169"/>
      <c r="H181" s="170"/>
      <c r="I181" s="170"/>
      <c r="J181" s="39"/>
      <c r="K181" s="39"/>
      <c r="L181" s="39"/>
      <c r="M181" s="39"/>
    </row>
    <row r="182" spans="1:13" s="1" customFormat="1" ht="12.75">
      <c r="A182" s="214"/>
      <c r="B182" s="42"/>
      <c r="C182" s="42"/>
      <c r="D182" s="118" t="s">
        <v>311</v>
      </c>
      <c r="E182" s="151">
        <f>SUM(E183:E184)</f>
        <v>3174328</v>
      </c>
      <c r="F182" s="157"/>
      <c r="G182" s="169"/>
      <c r="H182" s="170"/>
      <c r="I182" s="170"/>
      <c r="J182" s="39"/>
      <c r="K182" s="39"/>
      <c r="L182" s="39"/>
      <c r="M182" s="39"/>
    </row>
    <row r="183" spans="1:13" s="1" customFormat="1" ht="12.75">
      <c r="A183" s="218"/>
      <c r="B183" s="171"/>
      <c r="C183" s="171"/>
      <c r="D183" s="118" t="s">
        <v>312</v>
      </c>
      <c r="E183" s="151">
        <v>2664648</v>
      </c>
      <c r="F183" s="155"/>
      <c r="G183" s="169"/>
      <c r="H183" s="170"/>
      <c r="I183" s="170"/>
      <c r="J183" s="39"/>
      <c r="K183" s="39"/>
      <c r="L183" s="39"/>
      <c r="M183" s="39"/>
    </row>
    <row r="184" spans="1:13" s="1" customFormat="1" ht="12.75">
      <c r="A184" s="218"/>
      <c r="B184" s="171"/>
      <c r="C184" s="171"/>
      <c r="D184" s="118" t="s">
        <v>313</v>
      </c>
      <c r="E184" s="151">
        <v>509680</v>
      </c>
      <c r="F184" s="155"/>
      <c r="G184" s="169"/>
      <c r="H184" s="170"/>
      <c r="I184" s="170"/>
      <c r="J184" s="39"/>
      <c r="K184" s="39"/>
      <c r="L184" s="39"/>
      <c r="M184" s="39"/>
    </row>
    <row r="185" spans="1:13" s="1" customFormat="1" ht="12.75">
      <c r="A185" s="214"/>
      <c r="B185" s="42"/>
      <c r="C185" s="42"/>
      <c r="D185" s="118" t="s">
        <v>314</v>
      </c>
      <c r="E185" s="151">
        <f>SUM(E186)</f>
        <v>90000</v>
      </c>
      <c r="F185" s="157"/>
      <c r="G185" s="169"/>
      <c r="H185" s="170"/>
      <c r="I185" s="170"/>
      <c r="J185" s="39"/>
      <c r="K185" s="39"/>
      <c r="L185" s="39"/>
      <c r="M185" s="39"/>
    </row>
    <row r="186" spans="1:13" s="1" customFormat="1" ht="60.75">
      <c r="A186" s="167"/>
      <c r="B186" s="167"/>
      <c r="C186" s="167"/>
      <c r="D186" s="118" t="s">
        <v>315</v>
      </c>
      <c r="E186" s="151">
        <v>90000</v>
      </c>
      <c r="F186" s="155"/>
      <c r="G186" s="169"/>
      <c r="H186" s="170"/>
      <c r="I186" s="170"/>
      <c r="J186" s="39"/>
      <c r="K186" s="39"/>
      <c r="L186" s="39"/>
      <c r="M186" s="39"/>
    </row>
    <row r="187" spans="1:13" s="1" customFormat="1" ht="12.75">
      <c r="A187" s="218"/>
      <c r="B187" s="171"/>
      <c r="C187" s="171"/>
      <c r="D187" s="153"/>
      <c r="E187" s="154"/>
      <c r="F187" s="155"/>
      <c r="G187" s="169"/>
      <c r="H187" s="170"/>
      <c r="I187" s="170"/>
      <c r="J187" s="39"/>
      <c r="K187" s="39"/>
      <c r="L187" s="39"/>
      <c r="M187" s="39"/>
    </row>
    <row r="188" spans="1:13" s="1" customFormat="1" ht="12.75">
      <c r="A188" s="218"/>
      <c r="B188" s="171"/>
      <c r="C188" s="171">
        <v>80104</v>
      </c>
      <c r="D188" s="153" t="s">
        <v>316</v>
      </c>
      <c r="E188" s="154">
        <f>E189+E192</f>
        <v>1626326</v>
      </c>
      <c r="F188" s="155"/>
      <c r="G188" s="169"/>
      <c r="H188" s="170"/>
      <c r="I188" s="170"/>
      <c r="J188" s="39"/>
      <c r="K188" s="39"/>
      <c r="L188" s="39"/>
      <c r="M188" s="39"/>
    </row>
    <row r="189" spans="1:13" s="1" customFormat="1" ht="12.75">
      <c r="A189" s="214"/>
      <c r="B189" s="42"/>
      <c r="C189" s="42"/>
      <c r="D189" s="118" t="s">
        <v>317</v>
      </c>
      <c r="E189" s="151">
        <f>SUM(E190:E191)</f>
        <v>1606326</v>
      </c>
      <c r="F189" s="157"/>
      <c r="G189" s="169"/>
      <c r="H189" s="170"/>
      <c r="I189" s="170"/>
      <c r="J189" s="39"/>
      <c r="K189" s="39"/>
      <c r="L189" s="39"/>
      <c r="M189" s="39"/>
    </row>
    <row r="190" spans="1:13" s="1" customFormat="1" ht="12.75">
      <c r="A190" s="214"/>
      <c r="B190" s="42"/>
      <c r="C190" s="42"/>
      <c r="D190" s="118" t="s">
        <v>318</v>
      </c>
      <c r="E190" s="151">
        <v>1274453</v>
      </c>
      <c r="F190" s="157"/>
      <c r="G190" s="169"/>
      <c r="H190" s="170"/>
      <c r="I190" s="170"/>
      <c r="J190" s="39"/>
      <c r="K190" s="39"/>
      <c r="L190" s="39"/>
      <c r="M190" s="39"/>
    </row>
    <row r="191" spans="1:13" s="1" customFormat="1" ht="12.75">
      <c r="A191" s="214"/>
      <c r="B191" s="42"/>
      <c r="C191" s="42"/>
      <c r="D191" s="118" t="s">
        <v>319</v>
      </c>
      <c r="E191" s="151">
        <v>331873</v>
      </c>
      <c r="F191" s="157"/>
      <c r="G191" s="169"/>
      <c r="H191" s="170"/>
      <c r="I191" s="170"/>
      <c r="J191" s="39"/>
      <c r="K191" s="39"/>
      <c r="L191" s="39"/>
      <c r="M191" s="39"/>
    </row>
    <row r="192" spans="1:13" s="1" customFormat="1" ht="12.75">
      <c r="A192" s="214"/>
      <c r="B192" s="42"/>
      <c r="C192" s="42"/>
      <c r="D192" s="118" t="s">
        <v>320</v>
      </c>
      <c r="E192" s="151">
        <f>E193</f>
        <v>20000</v>
      </c>
      <c r="F192" s="157"/>
      <c r="G192" s="169"/>
      <c r="H192" s="170"/>
      <c r="I192" s="170"/>
      <c r="J192" s="39"/>
      <c r="K192" s="39"/>
      <c r="L192" s="39"/>
      <c r="M192" s="39"/>
    </row>
    <row r="193" spans="1:13" s="1" customFormat="1" ht="48.75">
      <c r="A193" s="214"/>
      <c r="B193" s="42"/>
      <c r="C193" s="42"/>
      <c r="D193" s="118" t="s">
        <v>321</v>
      </c>
      <c r="E193" s="151">
        <v>20000</v>
      </c>
      <c r="F193" s="157"/>
      <c r="G193" s="169"/>
      <c r="H193" s="170"/>
      <c r="I193" s="170"/>
      <c r="J193" s="39"/>
      <c r="K193" s="39"/>
      <c r="L193" s="39"/>
      <c r="M193" s="39"/>
    </row>
    <row r="194" spans="1:13" s="1" customFormat="1" ht="12.75">
      <c r="A194" s="214"/>
      <c r="B194" s="42"/>
      <c r="C194" s="42"/>
      <c r="D194" s="118"/>
      <c r="E194" s="151"/>
      <c r="F194" s="157"/>
      <c r="G194" s="169"/>
      <c r="H194" s="170"/>
      <c r="I194" s="170"/>
      <c r="J194" s="39"/>
      <c r="K194" s="39"/>
      <c r="L194" s="39"/>
      <c r="M194" s="39"/>
    </row>
    <row r="195" spans="1:13" s="1" customFormat="1" ht="12.75">
      <c r="A195" s="218"/>
      <c r="B195" s="171"/>
      <c r="C195" s="171">
        <v>80110</v>
      </c>
      <c r="D195" s="153" t="s">
        <v>322</v>
      </c>
      <c r="E195" s="154">
        <f>E196+E199</f>
        <v>3610700</v>
      </c>
      <c r="F195" s="155"/>
      <c r="G195" s="169"/>
      <c r="H195" s="170"/>
      <c r="I195" s="170"/>
      <c r="J195" s="39"/>
      <c r="K195" s="39"/>
      <c r="L195" s="39"/>
      <c r="M195" s="39"/>
    </row>
    <row r="196" spans="1:13" s="1" customFormat="1" ht="12.75">
      <c r="A196" s="214"/>
      <c r="B196" s="42"/>
      <c r="C196" s="42"/>
      <c r="D196" s="118" t="s">
        <v>323</v>
      </c>
      <c r="E196" s="151">
        <f>SUM(E197:E198)</f>
        <v>1923295</v>
      </c>
      <c r="F196" s="157"/>
      <c r="G196" s="169"/>
      <c r="H196" s="170"/>
      <c r="I196" s="170"/>
      <c r="J196" s="39"/>
      <c r="K196" s="39"/>
      <c r="L196" s="39"/>
      <c r="M196" s="39"/>
    </row>
    <row r="197" spans="1:13" s="1" customFormat="1" ht="12.75">
      <c r="A197" s="214"/>
      <c r="B197" s="42"/>
      <c r="C197" s="42"/>
      <c r="D197" s="118" t="s">
        <v>324</v>
      </c>
      <c r="E197" s="151">
        <v>1517940</v>
      </c>
      <c r="F197" s="157"/>
      <c r="G197" s="169"/>
      <c r="H197" s="170"/>
      <c r="I197" s="170"/>
      <c r="J197" s="39"/>
      <c r="K197" s="39"/>
      <c r="L197" s="39"/>
      <c r="M197" s="39"/>
    </row>
    <row r="198" spans="1:13" s="1" customFormat="1" ht="12.75">
      <c r="A198" s="214"/>
      <c r="B198" s="42"/>
      <c r="C198" s="42"/>
      <c r="D198" s="118" t="s">
        <v>325</v>
      </c>
      <c r="E198" s="151">
        <v>405355</v>
      </c>
      <c r="F198" s="157"/>
      <c r="G198" s="169"/>
      <c r="H198" s="170"/>
      <c r="I198" s="170"/>
      <c r="J198" s="39"/>
      <c r="K198" s="39"/>
      <c r="L198" s="39"/>
      <c r="M198" s="39"/>
    </row>
    <row r="199" spans="1:13" s="1" customFormat="1" ht="12.75">
      <c r="A199" s="214"/>
      <c r="B199" s="42"/>
      <c r="C199" s="42"/>
      <c r="D199" s="177" t="s">
        <v>326</v>
      </c>
      <c r="E199" s="151">
        <f>SUM(E200:E201)</f>
        <v>1687405</v>
      </c>
      <c r="F199" s="157"/>
      <c r="G199" s="169"/>
      <c r="H199" s="170"/>
      <c r="I199" s="170"/>
      <c r="J199" s="39"/>
      <c r="K199" s="39"/>
      <c r="L199" s="39"/>
      <c r="M199" s="39"/>
    </row>
    <row r="200" spans="1:13" s="1" customFormat="1" ht="36.75">
      <c r="A200" s="214"/>
      <c r="B200" s="42"/>
      <c r="C200" s="42"/>
      <c r="D200" s="118" t="s">
        <v>327</v>
      </c>
      <c r="E200" s="151">
        <v>1587405</v>
      </c>
      <c r="F200" s="157"/>
      <c r="G200" s="169"/>
      <c r="H200" s="170"/>
      <c r="I200" s="170"/>
      <c r="J200" s="39"/>
      <c r="K200" s="39"/>
      <c r="L200" s="39"/>
      <c r="M200" s="39"/>
    </row>
    <row r="201" spans="1:13" s="1" customFormat="1" ht="48.75">
      <c r="A201" s="214"/>
      <c r="B201" s="42"/>
      <c r="C201" s="42"/>
      <c r="D201" s="118" t="s">
        <v>328</v>
      </c>
      <c r="E201" s="151">
        <v>100000</v>
      </c>
      <c r="F201" s="157"/>
      <c r="G201" s="169"/>
      <c r="H201" s="170"/>
      <c r="I201" s="170"/>
      <c r="J201" s="39"/>
      <c r="K201" s="39"/>
      <c r="L201" s="39"/>
      <c r="M201" s="39"/>
    </row>
    <row r="202" spans="1:13" s="1" customFormat="1" ht="12.75">
      <c r="A202" s="218"/>
      <c r="B202" s="171"/>
      <c r="C202" s="171"/>
      <c r="D202" s="153"/>
      <c r="E202" s="154"/>
      <c r="F202" s="204"/>
      <c r="G202" s="219"/>
      <c r="H202" s="170"/>
      <c r="I202" s="170"/>
      <c r="J202" s="39"/>
      <c r="K202" s="39"/>
      <c r="L202" s="39"/>
      <c r="M202" s="39"/>
    </row>
    <row r="203" spans="1:13" s="1" customFormat="1" ht="12.75">
      <c r="A203" s="220"/>
      <c r="B203" s="152"/>
      <c r="C203" s="152">
        <v>80113</v>
      </c>
      <c r="D203" s="153" t="s">
        <v>329</v>
      </c>
      <c r="E203" s="154">
        <f>SUM(E204)</f>
        <v>119200</v>
      </c>
      <c r="F203" s="204"/>
      <c r="G203" s="219"/>
      <c r="H203" s="170"/>
      <c r="I203" s="170"/>
      <c r="J203" s="39"/>
      <c r="K203" s="39"/>
      <c r="L203" s="39"/>
      <c r="M203" s="39"/>
    </row>
    <row r="204" spans="1:13" s="1" customFormat="1" ht="12.75">
      <c r="A204" s="189"/>
      <c r="B204" s="149"/>
      <c r="C204" s="149"/>
      <c r="D204" s="118" t="s">
        <v>330</v>
      </c>
      <c r="E204" s="151">
        <f>SUM(E205:E206)</f>
        <v>119200</v>
      </c>
      <c r="F204" s="221"/>
      <c r="G204" s="219"/>
      <c r="H204" s="170"/>
      <c r="I204" s="170"/>
      <c r="J204" s="39"/>
      <c r="K204" s="39"/>
      <c r="L204" s="39"/>
      <c r="M204" s="39"/>
    </row>
    <row r="205" spans="1:13" s="1" customFormat="1" ht="12.75">
      <c r="A205" s="189"/>
      <c r="B205" s="149"/>
      <c r="C205" s="149"/>
      <c r="D205" s="118" t="s">
        <v>331</v>
      </c>
      <c r="E205" s="151">
        <v>48000</v>
      </c>
      <c r="F205" s="221"/>
      <c r="G205" s="219"/>
      <c r="H205" s="170"/>
      <c r="I205" s="170"/>
      <c r="J205" s="39"/>
      <c r="K205" s="39"/>
      <c r="L205" s="39"/>
      <c r="M205" s="39"/>
    </row>
    <row r="206" spans="1:13" s="1" customFormat="1" ht="12.75">
      <c r="A206" s="189"/>
      <c r="B206" s="149"/>
      <c r="C206" s="149"/>
      <c r="D206" s="118" t="s">
        <v>332</v>
      </c>
      <c r="E206" s="151">
        <v>71200</v>
      </c>
      <c r="F206" s="221"/>
      <c r="G206" s="219"/>
      <c r="H206" s="170"/>
      <c r="I206" s="170"/>
      <c r="J206" s="39"/>
      <c r="K206" s="39"/>
      <c r="L206" s="39"/>
      <c r="M206" s="39"/>
    </row>
    <row r="207" spans="1:13" s="1" customFormat="1" ht="12.75">
      <c r="A207" s="189"/>
      <c r="B207" s="149"/>
      <c r="C207" s="149"/>
      <c r="D207" s="118"/>
      <c r="E207" s="151"/>
      <c r="F207" s="221"/>
      <c r="G207" s="219"/>
      <c r="H207" s="170"/>
      <c r="I207" s="170"/>
      <c r="J207" s="39"/>
      <c r="K207" s="39"/>
      <c r="L207" s="39"/>
      <c r="M207" s="39"/>
    </row>
    <row r="208" spans="1:13" s="1" customFormat="1" ht="24.75">
      <c r="A208" s="220"/>
      <c r="B208" s="152"/>
      <c r="C208" s="152">
        <v>80114</v>
      </c>
      <c r="D208" s="153" t="s">
        <v>333</v>
      </c>
      <c r="E208" s="154">
        <f>SUM(E209)</f>
        <v>401550</v>
      </c>
      <c r="F208" s="204"/>
      <c r="G208" s="219"/>
      <c r="H208" s="170"/>
      <c r="I208" s="170"/>
      <c r="J208" s="39"/>
      <c r="K208" s="39"/>
      <c r="L208" s="39"/>
      <c r="M208" s="39"/>
    </row>
    <row r="209" spans="1:13" s="1" customFormat="1" ht="12.75">
      <c r="A209" s="189"/>
      <c r="B209" s="149"/>
      <c r="C209" s="149"/>
      <c r="D209" s="118" t="s">
        <v>334</v>
      </c>
      <c r="E209" s="151">
        <f>SUM(E210:E211)</f>
        <v>401550</v>
      </c>
      <c r="F209" s="221"/>
      <c r="G209" s="219"/>
      <c r="H209" s="170"/>
      <c r="I209" s="170"/>
      <c r="J209" s="39"/>
      <c r="K209" s="39"/>
      <c r="L209" s="39"/>
      <c r="M209" s="39"/>
    </row>
    <row r="210" spans="1:13" s="1" customFormat="1" ht="12.75">
      <c r="A210" s="149"/>
      <c r="B210" s="149"/>
      <c r="C210" s="149"/>
      <c r="D210" s="118" t="s">
        <v>335</v>
      </c>
      <c r="E210" s="151">
        <v>344550</v>
      </c>
      <c r="F210" s="221"/>
      <c r="G210" s="219"/>
      <c r="H210" s="170"/>
      <c r="I210" s="170"/>
      <c r="J210" s="39"/>
      <c r="K210" s="39"/>
      <c r="L210" s="39"/>
      <c r="M210" s="39"/>
    </row>
    <row r="211" spans="1:13" s="1" customFormat="1" ht="12.75">
      <c r="A211" s="189"/>
      <c r="B211" s="149"/>
      <c r="C211" s="149"/>
      <c r="D211" s="118" t="s">
        <v>336</v>
      </c>
      <c r="E211" s="151">
        <v>57000</v>
      </c>
      <c r="F211" s="221"/>
      <c r="G211" s="219"/>
      <c r="H211" s="170"/>
      <c r="I211" s="170"/>
      <c r="J211" s="39"/>
      <c r="K211" s="39"/>
      <c r="L211" s="39"/>
      <c r="M211" s="39"/>
    </row>
    <row r="212" spans="1:13" s="1" customFormat="1" ht="12.75">
      <c r="A212" s="149"/>
      <c r="B212" s="149"/>
      <c r="C212" s="149"/>
      <c r="D212" s="118"/>
      <c r="E212" s="151"/>
      <c r="F212" s="221"/>
      <c r="G212" s="219"/>
      <c r="H212" s="170"/>
      <c r="I212" s="170"/>
      <c r="J212" s="39"/>
      <c r="K212" s="39"/>
      <c r="L212" s="39"/>
      <c r="M212" s="39"/>
    </row>
    <row r="213" spans="1:13" s="1" customFormat="1" ht="12.75">
      <c r="A213" s="149"/>
      <c r="B213" s="149"/>
      <c r="C213" s="152" t="s">
        <v>337</v>
      </c>
      <c r="D213" s="153" t="s">
        <v>338</v>
      </c>
      <c r="E213" s="154">
        <f>E214</f>
        <v>51127</v>
      </c>
      <c r="F213" s="204"/>
      <c r="G213" s="219"/>
      <c r="H213" s="170"/>
      <c r="I213" s="170"/>
      <c r="J213" s="39"/>
      <c r="K213" s="39"/>
      <c r="L213" s="39"/>
      <c r="M213" s="39"/>
    </row>
    <row r="214" spans="1:13" s="1" customFormat="1" ht="12.75">
      <c r="A214" s="149"/>
      <c r="B214" s="149"/>
      <c r="C214" s="149"/>
      <c r="D214" s="118" t="s">
        <v>339</v>
      </c>
      <c r="E214" s="151">
        <f>SUM(E215:E216)</f>
        <v>51127</v>
      </c>
      <c r="F214" s="157"/>
      <c r="G214" s="169"/>
      <c r="H214" s="170"/>
      <c r="I214" s="170"/>
      <c r="J214" s="39"/>
      <c r="K214" s="39"/>
      <c r="L214" s="39"/>
      <c r="M214" s="39"/>
    </row>
    <row r="215" spans="1:13" s="1" customFormat="1" ht="12.75">
      <c r="A215" s="149"/>
      <c r="B215" s="149"/>
      <c r="C215" s="149"/>
      <c r="D215" s="118" t="s">
        <v>340</v>
      </c>
      <c r="E215" s="151">
        <v>44640</v>
      </c>
      <c r="F215" s="157"/>
      <c r="G215" s="169"/>
      <c r="H215" s="170"/>
      <c r="I215" s="170"/>
      <c r="J215" s="39"/>
      <c r="K215" s="39"/>
      <c r="L215" s="39"/>
      <c r="M215" s="39"/>
    </row>
    <row r="216" spans="1:13" s="1" customFormat="1" ht="12.75">
      <c r="A216" s="149"/>
      <c r="B216" s="149"/>
      <c r="C216" s="149"/>
      <c r="D216" s="118" t="s">
        <v>341</v>
      </c>
      <c r="E216" s="151">
        <v>6487</v>
      </c>
      <c r="F216" s="157"/>
      <c r="G216" s="169"/>
      <c r="H216" s="170"/>
      <c r="I216" s="170"/>
      <c r="J216" s="39"/>
      <c r="K216" s="39"/>
      <c r="L216" s="39"/>
      <c r="M216" s="39"/>
    </row>
    <row r="217" spans="1:13" s="1" customFormat="1" ht="12.75">
      <c r="A217" s="149"/>
      <c r="B217" s="149"/>
      <c r="C217" s="149"/>
      <c r="D217" s="118"/>
      <c r="E217" s="151"/>
      <c r="F217" s="157"/>
      <c r="G217" s="169"/>
      <c r="H217" s="170"/>
      <c r="I217" s="170"/>
      <c r="J217" s="39"/>
      <c r="K217" s="39"/>
      <c r="L217" s="39"/>
      <c r="M217" s="39"/>
    </row>
    <row r="218" spans="1:13" s="1" customFormat="1" ht="12.75">
      <c r="A218" s="152"/>
      <c r="B218" s="152"/>
      <c r="C218" s="152">
        <v>80123</v>
      </c>
      <c r="D218" s="153" t="s">
        <v>342</v>
      </c>
      <c r="E218" s="154">
        <f>E219</f>
        <v>201336</v>
      </c>
      <c r="F218" s="155"/>
      <c r="G218" s="169"/>
      <c r="H218" s="170"/>
      <c r="I218" s="170"/>
      <c r="J218" s="39"/>
      <c r="K218" s="39"/>
      <c r="L218" s="39"/>
      <c r="M218" s="39"/>
    </row>
    <row r="219" spans="1:13" s="1" customFormat="1" ht="12.75">
      <c r="A219" s="149"/>
      <c r="B219" s="149"/>
      <c r="C219" s="149"/>
      <c r="D219" s="118" t="s">
        <v>343</v>
      </c>
      <c r="E219" s="151">
        <f>SUM(E220:E221)</f>
        <v>201336</v>
      </c>
      <c r="F219" s="157"/>
      <c r="G219" s="169"/>
      <c r="H219" s="170"/>
      <c r="I219" s="170"/>
      <c r="J219" s="39"/>
      <c r="K219" s="39"/>
      <c r="L219" s="39"/>
      <c r="M219" s="39"/>
    </row>
    <row r="220" spans="1:13" s="1" customFormat="1" ht="12.75">
      <c r="A220" s="149"/>
      <c r="B220" s="149"/>
      <c r="C220" s="149"/>
      <c r="D220" s="118" t="s">
        <v>344</v>
      </c>
      <c r="E220" s="151">
        <v>184408</v>
      </c>
      <c r="F220" s="157"/>
      <c r="G220" s="169"/>
      <c r="H220" s="170"/>
      <c r="I220" s="170"/>
      <c r="J220" s="39"/>
      <c r="K220" s="39"/>
      <c r="L220" s="39"/>
      <c r="M220" s="39"/>
    </row>
    <row r="221" spans="1:13" s="1" customFormat="1" ht="12.75">
      <c r="A221" s="149"/>
      <c r="B221" s="149"/>
      <c r="C221" s="149"/>
      <c r="D221" s="118" t="s">
        <v>345</v>
      </c>
      <c r="E221" s="151">
        <v>16928</v>
      </c>
      <c r="F221" s="157"/>
      <c r="G221" s="169"/>
      <c r="H221" s="170"/>
      <c r="I221" s="170"/>
      <c r="J221" s="39"/>
      <c r="K221" s="39"/>
      <c r="L221" s="39"/>
      <c r="M221" s="39"/>
    </row>
    <row r="222" spans="1:13" s="1" customFormat="1" ht="12.75">
      <c r="A222" s="149"/>
      <c r="B222" s="149"/>
      <c r="C222" s="149"/>
      <c r="D222" s="118"/>
      <c r="E222" s="151"/>
      <c r="F222" s="157"/>
      <c r="G222" s="169"/>
      <c r="H222" s="170"/>
      <c r="I222" s="170"/>
      <c r="J222" s="39"/>
      <c r="K222" s="39"/>
      <c r="L222" s="39"/>
      <c r="M222" s="39"/>
    </row>
    <row r="223" spans="1:13" s="1" customFormat="1" ht="12.75">
      <c r="A223" s="152"/>
      <c r="B223" s="152"/>
      <c r="C223" s="152">
        <v>80130</v>
      </c>
      <c r="D223" s="153" t="s">
        <v>346</v>
      </c>
      <c r="E223" s="154">
        <f>E224</f>
        <v>637628</v>
      </c>
      <c r="F223" s="155"/>
      <c r="G223" s="169"/>
      <c r="H223" s="170"/>
      <c r="I223" s="170"/>
      <c r="J223" s="39"/>
      <c r="K223" s="39"/>
      <c r="L223" s="39"/>
      <c r="M223" s="39"/>
    </row>
    <row r="224" spans="1:13" s="1" customFormat="1" ht="12.75">
      <c r="A224" s="189"/>
      <c r="B224" s="149"/>
      <c r="C224" s="149"/>
      <c r="D224" s="118" t="s">
        <v>347</v>
      </c>
      <c r="E224" s="151">
        <f>SUM(E225:E227)</f>
        <v>637628</v>
      </c>
      <c r="F224" s="157"/>
      <c r="G224" s="169"/>
      <c r="H224" s="170"/>
      <c r="I224" s="170"/>
      <c r="J224" s="39"/>
      <c r="K224" s="39"/>
      <c r="L224" s="39"/>
      <c r="M224" s="39"/>
    </row>
    <row r="225" spans="1:13" s="1" customFormat="1" ht="12.75">
      <c r="A225" s="189"/>
      <c r="B225" s="149"/>
      <c r="C225" s="149"/>
      <c r="D225" s="118" t="s">
        <v>348</v>
      </c>
      <c r="E225" s="151">
        <v>525921</v>
      </c>
      <c r="F225" s="157"/>
      <c r="G225" s="169"/>
      <c r="H225" s="170"/>
      <c r="I225" s="170"/>
      <c r="J225" s="39"/>
      <c r="K225" s="39"/>
      <c r="L225" s="39"/>
      <c r="M225" s="39"/>
    </row>
    <row r="226" spans="1:13" s="1" customFormat="1" ht="12.75">
      <c r="A226" s="189"/>
      <c r="B226" s="149"/>
      <c r="C226" s="149"/>
      <c r="D226" s="118" t="s">
        <v>349</v>
      </c>
      <c r="E226" s="151">
        <v>55000</v>
      </c>
      <c r="F226" s="157"/>
      <c r="G226" s="169"/>
      <c r="H226" s="170"/>
      <c r="I226" s="170"/>
      <c r="J226" s="39"/>
      <c r="K226" s="39"/>
      <c r="L226" s="39"/>
      <c r="M226" s="39"/>
    </row>
    <row r="227" spans="1:13" s="1" customFormat="1" ht="12.75">
      <c r="A227" s="189"/>
      <c r="B227" s="149"/>
      <c r="C227" s="149"/>
      <c r="D227" s="118" t="s">
        <v>350</v>
      </c>
      <c r="E227" s="151">
        <v>56707</v>
      </c>
      <c r="F227" s="157"/>
      <c r="G227" s="169"/>
      <c r="H227" s="170"/>
      <c r="I227" s="170"/>
      <c r="J227" s="39"/>
      <c r="K227" s="39"/>
      <c r="L227" s="39"/>
      <c r="M227" s="39"/>
    </row>
    <row r="228" spans="1:13" s="1" customFormat="1" ht="12.75">
      <c r="A228" s="189"/>
      <c r="B228" s="149"/>
      <c r="C228" s="149"/>
      <c r="D228" s="118"/>
      <c r="E228" s="151"/>
      <c r="F228" s="157"/>
      <c r="G228" s="169"/>
      <c r="H228" s="170"/>
      <c r="I228" s="170"/>
      <c r="J228" s="39"/>
      <c r="K228" s="39"/>
      <c r="L228" s="39"/>
      <c r="M228" s="39"/>
    </row>
    <row r="229" spans="1:13" s="1" customFormat="1" ht="12.75">
      <c r="A229" s="152"/>
      <c r="B229" s="152"/>
      <c r="C229" s="152">
        <v>80146</v>
      </c>
      <c r="D229" s="153" t="s">
        <v>351</v>
      </c>
      <c r="E229" s="154">
        <f>SUM(E230)</f>
        <v>38750</v>
      </c>
      <c r="F229" s="155"/>
      <c r="G229" s="169"/>
      <c r="H229" s="170"/>
      <c r="I229" s="170"/>
      <c r="J229" s="39"/>
      <c r="K229" s="39"/>
      <c r="L229" s="39"/>
      <c r="M229" s="39"/>
    </row>
    <row r="230" spans="1:13" s="1" customFormat="1" ht="12.75">
      <c r="A230" s="189"/>
      <c r="B230" s="149"/>
      <c r="C230" s="149"/>
      <c r="D230" s="118" t="s">
        <v>352</v>
      </c>
      <c r="E230" s="151">
        <f>SUM(E231:E232)</f>
        <v>38750</v>
      </c>
      <c r="F230" s="157"/>
      <c r="G230" s="169"/>
      <c r="H230" s="170"/>
      <c r="I230" s="170"/>
      <c r="J230" s="39"/>
      <c r="K230" s="39"/>
      <c r="L230" s="39"/>
      <c r="M230" s="39"/>
    </row>
    <row r="231" spans="1:13" s="1" customFormat="1" ht="12.75">
      <c r="A231" s="189"/>
      <c r="B231" s="149"/>
      <c r="C231" s="149"/>
      <c r="D231" s="118" t="s">
        <v>353</v>
      </c>
      <c r="E231" s="151">
        <v>9580</v>
      </c>
      <c r="F231" s="157"/>
      <c r="G231" s="139"/>
      <c r="H231" s="170"/>
      <c r="I231" s="170"/>
      <c r="J231" s="39"/>
      <c r="K231" s="39"/>
      <c r="L231" s="39"/>
      <c r="M231" s="39"/>
    </row>
    <row r="232" spans="1:13" s="1" customFormat="1" ht="12.75">
      <c r="A232" s="189"/>
      <c r="B232" s="149"/>
      <c r="C232" s="149"/>
      <c r="D232" s="118" t="s">
        <v>354</v>
      </c>
      <c r="E232" s="151">
        <v>29170</v>
      </c>
      <c r="F232" s="157"/>
      <c r="G232" s="139"/>
      <c r="H232" s="170"/>
      <c r="I232" s="170"/>
      <c r="J232" s="39"/>
      <c r="K232" s="39"/>
      <c r="L232" s="39"/>
      <c r="M232" s="39"/>
    </row>
    <row r="233" spans="1:13" s="1" customFormat="1" ht="12.75">
      <c r="A233" s="149"/>
      <c r="B233" s="149"/>
      <c r="C233" s="149"/>
      <c r="D233" s="118"/>
      <c r="E233" s="151"/>
      <c r="F233" s="157"/>
      <c r="G233" s="139"/>
      <c r="H233" s="170"/>
      <c r="I233" s="170"/>
      <c r="J233" s="39"/>
      <c r="K233" s="39"/>
      <c r="L233" s="39"/>
      <c r="M233" s="39"/>
    </row>
    <row r="234" spans="1:13" s="1" customFormat="1" ht="12.75">
      <c r="A234" s="152"/>
      <c r="B234" s="152"/>
      <c r="C234" s="152">
        <v>80195</v>
      </c>
      <c r="D234" s="153" t="s">
        <v>355</v>
      </c>
      <c r="E234" s="154">
        <f>SUM(E235)</f>
        <v>43900</v>
      </c>
      <c r="F234" s="155"/>
      <c r="G234" s="139"/>
      <c r="H234" s="170"/>
      <c r="I234" s="170"/>
      <c r="J234" s="39"/>
      <c r="K234" s="39"/>
      <c r="L234" s="39"/>
      <c r="M234" s="39"/>
    </row>
    <row r="235" spans="1:13" s="1" customFormat="1" ht="12.75">
      <c r="A235" s="149"/>
      <c r="B235" s="149"/>
      <c r="C235" s="149"/>
      <c r="D235" s="118" t="s">
        <v>356</v>
      </c>
      <c r="E235" s="151">
        <f>SUM(E236:E237)</f>
        <v>43900</v>
      </c>
      <c r="F235" s="157"/>
      <c r="G235" s="139"/>
      <c r="H235" s="170"/>
      <c r="I235" s="170"/>
      <c r="J235" s="39"/>
      <c r="K235" s="39"/>
      <c r="L235" s="39"/>
      <c r="M235" s="39"/>
    </row>
    <row r="236" spans="1:13" s="1" customFormat="1" ht="12.75">
      <c r="A236" s="149"/>
      <c r="B236" s="149"/>
      <c r="C236" s="149"/>
      <c r="D236" s="118" t="s">
        <v>357</v>
      </c>
      <c r="E236" s="151">
        <v>38900</v>
      </c>
      <c r="F236" s="157"/>
      <c r="G236" s="139"/>
      <c r="H236" s="170"/>
      <c r="I236" s="170"/>
      <c r="J236" s="39"/>
      <c r="K236" s="39"/>
      <c r="L236" s="39"/>
      <c r="M236" s="39"/>
    </row>
    <row r="237" spans="1:13" s="1" customFormat="1" ht="12.75">
      <c r="A237" s="149"/>
      <c r="B237" s="149"/>
      <c r="C237" s="149"/>
      <c r="D237" s="118" t="s">
        <v>358</v>
      </c>
      <c r="E237" s="151">
        <v>5000</v>
      </c>
      <c r="F237" s="157"/>
      <c r="G237" s="139"/>
      <c r="H237" s="170"/>
      <c r="I237" s="170"/>
      <c r="J237" s="39"/>
      <c r="K237" s="39"/>
      <c r="L237" s="39"/>
      <c r="M237" s="39"/>
    </row>
    <row r="238" spans="1:13" s="1" customFormat="1" ht="12.75">
      <c r="A238" s="156"/>
      <c r="B238" s="156"/>
      <c r="C238" s="156"/>
      <c r="D238" s="158"/>
      <c r="E238" s="137"/>
      <c r="F238" s="186"/>
      <c r="G238" s="139"/>
      <c r="H238" s="170"/>
      <c r="I238" s="170"/>
      <c r="J238" s="39"/>
      <c r="K238" s="39"/>
      <c r="L238" s="39"/>
      <c r="M238" s="39"/>
    </row>
    <row r="239" spans="1:13" s="88" customFormat="1" ht="12.75">
      <c r="A239" s="141" t="s">
        <v>359</v>
      </c>
      <c r="B239" s="141">
        <v>851</v>
      </c>
      <c r="C239" s="141"/>
      <c r="D239" s="187" t="s">
        <v>360</v>
      </c>
      <c r="E239" s="143">
        <f>E241+E251+E257+E247</f>
        <v>453300</v>
      </c>
      <c r="F239" s="144"/>
      <c r="G239" s="145"/>
      <c r="H239" s="188"/>
      <c r="I239" s="188"/>
      <c r="J239" s="86"/>
      <c r="K239" s="86"/>
      <c r="L239" s="86"/>
      <c r="M239" s="86"/>
    </row>
    <row r="240" spans="1:13" s="45" customFormat="1" ht="12.75">
      <c r="A240" s="156"/>
      <c r="B240" s="156"/>
      <c r="C240" s="156"/>
      <c r="D240" s="158"/>
      <c r="E240" s="137"/>
      <c r="F240" s="186"/>
      <c r="G240" s="139"/>
      <c r="H240" s="170"/>
      <c r="I240" s="170"/>
      <c r="J240" s="76"/>
      <c r="K240" s="76"/>
      <c r="L240" s="76"/>
      <c r="M240" s="76"/>
    </row>
    <row r="241" spans="1:13" s="45" customFormat="1" ht="12" customHeight="1">
      <c r="A241" s="156"/>
      <c r="B241" s="156"/>
      <c r="C241" s="152" t="s">
        <v>361</v>
      </c>
      <c r="D241" s="153" t="s">
        <v>362</v>
      </c>
      <c r="E241" s="154">
        <f>E242</f>
        <v>277000</v>
      </c>
      <c r="F241" s="155"/>
      <c r="G241" s="139"/>
      <c r="H241" s="170"/>
      <c r="I241" s="170"/>
      <c r="J241" s="76"/>
      <c r="K241" s="76"/>
      <c r="L241" s="76"/>
      <c r="M241" s="76"/>
    </row>
    <row r="242" spans="1:13" s="45" customFormat="1" ht="12.75">
      <c r="A242" s="156"/>
      <c r="B242" s="156"/>
      <c r="C242" s="156"/>
      <c r="D242" s="158" t="s">
        <v>363</v>
      </c>
      <c r="E242" s="137">
        <f>SUM(E243:E245)</f>
        <v>277000</v>
      </c>
      <c r="F242" s="186"/>
      <c r="G242" s="139"/>
      <c r="H242" s="170"/>
      <c r="I242" s="170"/>
      <c r="J242" s="76"/>
      <c r="K242" s="76"/>
      <c r="L242" s="76"/>
      <c r="M242" s="76"/>
    </row>
    <row r="243" spans="1:13" s="45" customFormat="1" ht="36.75">
      <c r="A243" s="156"/>
      <c r="B243" s="156"/>
      <c r="C243" s="156"/>
      <c r="D243" s="158" t="s">
        <v>364</v>
      </c>
      <c r="E243" s="137">
        <v>180000</v>
      </c>
      <c r="F243" s="186"/>
      <c r="G243" s="139"/>
      <c r="H243" s="170"/>
      <c r="I243" s="170"/>
      <c r="J243" s="76"/>
      <c r="K243" s="76"/>
      <c r="L243" s="76"/>
      <c r="M243" s="76"/>
    </row>
    <row r="244" spans="1:13" s="45" customFormat="1" ht="36.75">
      <c r="A244" s="156"/>
      <c r="B244" s="156"/>
      <c r="C244" s="156"/>
      <c r="D244" s="158" t="s">
        <v>365</v>
      </c>
      <c r="E244" s="137">
        <v>15000</v>
      </c>
      <c r="F244" s="186"/>
      <c r="G244" s="139"/>
      <c r="H244" s="170"/>
      <c r="I244" s="170"/>
      <c r="J244" s="76"/>
      <c r="K244" s="76"/>
      <c r="L244" s="76"/>
      <c r="M244" s="76"/>
    </row>
    <row r="245" spans="1:13" s="45" customFormat="1" ht="36.75">
      <c r="A245" s="156"/>
      <c r="B245" s="156"/>
      <c r="C245" s="156"/>
      <c r="D245" s="158" t="s">
        <v>366</v>
      </c>
      <c r="E245" s="137">
        <v>82000</v>
      </c>
      <c r="F245" s="186"/>
      <c r="G245" s="139"/>
      <c r="H245" s="170"/>
      <c r="I245" s="170"/>
      <c r="J245" s="76"/>
      <c r="K245" s="76"/>
      <c r="L245" s="76"/>
      <c r="M245" s="76"/>
    </row>
    <row r="246" spans="1:13" s="45" customFormat="1" ht="12.75">
      <c r="A246" s="156"/>
      <c r="B246" s="156"/>
      <c r="C246" s="156"/>
      <c r="D246" s="158"/>
      <c r="E246" s="137"/>
      <c r="F246" s="186"/>
      <c r="G246" s="139"/>
      <c r="H246" s="170"/>
      <c r="I246" s="170"/>
      <c r="J246" s="76"/>
      <c r="K246" s="76"/>
      <c r="L246" s="76"/>
      <c r="M246" s="76"/>
    </row>
    <row r="247" spans="1:13" s="211" customFormat="1" ht="12.75">
      <c r="A247" s="195"/>
      <c r="B247" s="195"/>
      <c r="C247" s="195" t="s">
        <v>367</v>
      </c>
      <c r="D247" s="196" t="s">
        <v>368</v>
      </c>
      <c r="E247" s="197">
        <f>E248</f>
        <v>4800</v>
      </c>
      <c r="F247" s="198"/>
      <c r="G247" s="199"/>
      <c r="H247" s="200"/>
      <c r="I247" s="200"/>
      <c r="J247" s="210"/>
      <c r="K247" s="210"/>
      <c r="L247" s="210"/>
      <c r="M247" s="210"/>
    </row>
    <row r="248" spans="1:13" s="45" customFormat="1" ht="12.75">
      <c r="A248" s="156"/>
      <c r="B248" s="156"/>
      <c r="C248" s="156"/>
      <c r="D248" s="158" t="s">
        <v>369</v>
      </c>
      <c r="E248" s="137">
        <f>E249</f>
        <v>4800</v>
      </c>
      <c r="F248" s="186"/>
      <c r="G248" s="139"/>
      <c r="H248" s="170"/>
      <c r="I248" s="170"/>
      <c r="J248" s="76"/>
      <c r="K248" s="76"/>
      <c r="L248" s="76"/>
      <c r="M248" s="76"/>
    </row>
    <row r="249" spans="1:13" s="45" customFormat="1" ht="12.75">
      <c r="A249" s="156"/>
      <c r="B249" s="156"/>
      <c r="C249" s="156"/>
      <c r="D249" s="158" t="s">
        <v>370</v>
      </c>
      <c r="E249" s="137">
        <v>4800</v>
      </c>
      <c r="F249" s="186"/>
      <c r="G249" s="139"/>
      <c r="H249" s="170"/>
      <c r="I249" s="170"/>
      <c r="J249" s="76"/>
      <c r="K249" s="76"/>
      <c r="L249" s="76"/>
      <c r="M249" s="76"/>
    </row>
    <row r="250" spans="1:13" s="45" customFormat="1" ht="12.75">
      <c r="A250" s="156"/>
      <c r="B250" s="156"/>
      <c r="C250" s="156"/>
      <c r="D250" s="158"/>
      <c r="E250" s="137"/>
      <c r="F250" s="186"/>
      <c r="G250" s="139"/>
      <c r="H250" s="170"/>
      <c r="I250" s="170"/>
      <c r="J250" s="76"/>
      <c r="K250" s="76"/>
      <c r="L250" s="76"/>
      <c r="M250" s="76"/>
    </row>
    <row r="251" spans="1:13" s="45" customFormat="1" ht="12.75">
      <c r="A251" s="152"/>
      <c r="B251" s="152"/>
      <c r="C251" s="152">
        <v>85154</v>
      </c>
      <c r="D251" s="153" t="s">
        <v>371</v>
      </c>
      <c r="E251" s="154">
        <f>SUM(E252)</f>
        <v>156500</v>
      </c>
      <c r="F251" s="155"/>
      <c r="G251" s="139"/>
      <c r="H251" s="170"/>
      <c r="I251" s="170"/>
      <c r="J251" s="76"/>
      <c r="K251" s="76"/>
      <c r="L251" s="76"/>
      <c r="M251" s="76"/>
    </row>
    <row r="252" spans="1:13" s="45" customFormat="1" ht="12.75">
      <c r="A252" s="156"/>
      <c r="B252" s="156"/>
      <c r="C252" s="156"/>
      <c r="D252" s="158" t="s">
        <v>372</v>
      </c>
      <c r="E252" s="137">
        <f>SUM(E253:E255)</f>
        <v>156500</v>
      </c>
      <c r="F252" s="186"/>
      <c r="G252" s="139"/>
      <c r="H252" s="170"/>
      <c r="I252" s="170"/>
      <c r="J252" s="76"/>
      <c r="K252" s="76"/>
      <c r="L252" s="76"/>
      <c r="M252" s="76"/>
    </row>
    <row r="253" spans="1:13" s="45" customFormat="1" ht="24.75">
      <c r="A253" s="156"/>
      <c r="B253" s="156"/>
      <c r="C253" s="156"/>
      <c r="D253" s="158" t="s">
        <v>373</v>
      </c>
      <c r="E253" s="137">
        <v>95000</v>
      </c>
      <c r="F253" s="186"/>
      <c r="G253" s="139"/>
      <c r="H253" s="170"/>
      <c r="I253" s="170"/>
      <c r="J253" s="76"/>
      <c r="K253" s="76"/>
      <c r="L253" s="76"/>
      <c r="M253" s="76"/>
    </row>
    <row r="254" spans="1:13" s="45" customFormat="1" ht="12.75">
      <c r="A254" s="156"/>
      <c r="B254" s="156"/>
      <c r="C254" s="156"/>
      <c r="D254" s="158" t="s">
        <v>374</v>
      </c>
      <c r="E254" s="137">
        <v>1500</v>
      </c>
      <c r="F254" s="186"/>
      <c r="G254" s="139"/>
      <c r="H254" s="170"/>
      <c r="I254" s="170"/>
      <c r="J254" s="76"/>
      <c r="K254" s="76"/>
      <c r="L254" s="76"/>
      <c r="M254" s="76"/>
    </row>
    <row r="255" spans="1:13" s="45" customFormat="1" ht="12.75">
      <c r="A255" s="156"/>
      <c r="B255" s="156"/>
      <c r="C255" s="156"/>
      <c r="D255" s="158" t="s">
        <v>375</v>
      </c>
      <c r="E255" s="137">
        <v>60000</v>
      </c>
      <c r="F255" s="186"/>
      <c r="G255" s="139"/>
      <c r="H255" s="170"/>
      <c r="I255" s="170"/>
      <c r="J255" s="76"/>
      <c r="K255" s="76"/>
      <c r="L255" s="76"/>
      <c r="M255" s="76"/>
    </row>
    <row r="256" spans="1:13" s="45" customFormat="1" ht="12.75">
      <c r="A256" s="156"/>
      <c r="B256" s="156"/>
      <c r="C256" s="156"/>
      <c r="D256" s="158"/>
      <c r="E256" s="137"/>
      <c r="F256" s="186"/>
      <c r="G256" s="139"/>
      <c r="H256" s="170"/>
      <c r="I256" s="170"/>
      <c r="J256" s="76"/>
      <c r="K256" s="76"/>
      <c r="L256" s="76"/>
      <c r="M256" s="76"/>
    </row>
    <row r="257" spans="1:13" s="45" customFormat="1" ht="12.75">
      <c r="A257" s="156"/>
      <c r="B257" s="156"/>
      <c r="C257" s="156" t="s">
        <v>376</v>
      </c>
      <c r="D257" s="158" t="s">
        <v>377</v>
      </c>
      <c r="E257" s="137">
        <f>E258</f>
        <v>15000</v>
      </c>
      <c r="F257" s="186"/>
      <c r="G257" s="139"/>
      <c r="H257" s="170"/>
      <c r="I257" s="170"/>
      <c r="J257" s="76"/>
      <c r="K257" s="76"/>
      <c r="L257" s="76"/>
      <c r="M257" s="76"/>
    </row>
    <row r="258" spans="1:13" s="45" customFormat="1" ht="12.75">
      <c r="A258" s="156"/>
      <c r="B258" s="156"/>
      <c r="C258" s="156"/>
      <c r="D258" s="158" t="s">
        <v>378</v>
      </c>
      <c r="E258" s="137">
        <f>E259</f>
        <v>15000</v>
      </c>
      <c r="F258" s="186"/>
      <c r="G258" s="139"/>
      <c r="H258" s="170"/>
      <c r="I258" s="170"/>
      <c r="J258" s="76"/>
      <c r="K258" s="76"/>
      <c r="L258" s="76"/>
      <c r="M258" s="76"/>
    </row>
    <row r="259" spans="1:13" s="45" customFormat="1" ht="24.75">
      <c r="A259" s="156"/>
      <c r="B259" s="156"/>
      <c r="C259" s="156"/>
      <c r="D259" s="158" t="s">
        <v>379</v>
      </c>
      <c r="E259" s="137">
        <v>15000</v>
      </c>
      <c r="F259" s="186"/>
      <c r="G259" s="139"/>
      <c r="H259" s="170"/>
      <c r="I259" s="170"/>
      <c r="J259" s="76"/>
      <c r="K259" s="76"/>
      <c r="L259" s="76"/>
      <c r="M259" s="76"/>
    </row>
    <row r="260" spans="1:13" s="45" customFormat="1" ht="12.75">
      <c r="A260" s="156"/>
      <c r="B260" s="156"/>
      <c r="C260" s="156"/>
      <c r="D260" s="158"/>
      <c r="E260" s="137"/>
      <c r="F260" s="186"/>
      <c r="G260" s="139"/>
      <c r="H260" s="170"/>
      <c r="I260" s="170"/>
      <c r="J260" s="76"/>
      <c r="K260" s="76"/>
      <c r="L260" s="76"/>
      <c r="M260" s="76"/>
    </row>
    <row r="261" spans="1:13" s="88" customFormat="1" ht="12.75">
      <c r="A261" s="141" t="s">
        <v>380</v>
      </c>
      <c r="B261" s="141">
        <v>852</v>
      </c>
      <c r="C261" s="141"/>
      <c r="D261" s="187" t="s">
        <v>381</v>
      </c>
      <c r="E261" s="143">
        <f>SUM(E263,E267,E275,E279,E283,E287,E292)</f>
        <v>3356455</v>
      </c>
      <c r="F261" s="144"/>
      <c r="G261" s="145"/>
      <c r="H261" s="188"/>
      <c r="I261" s="188"/>
      <c r="J261" s="86"/>
      <c r="K261" s="86"/>
      <c r="L261" s="86"/>
      <c r="M261" s="86"/>
    </row>
    <row r="262" spans="1:13" s="45" customFormat="1" ht="12.75">
      <c r="A262" s="189"/>
      <c r="B262" s="189"/>
      <c r="C262" s="189"/>
      <c r="D262" s="190"/>
      <c r="E262" s="191"/>
      <c r="F262" s="192"/>
      <c r="G262" s="139"/>
      <c r="H262" s="170"/>
      <c r="I262" s="170"/>
      <c r="J262" s="76"/>
      <c r="K262" s="76"/>
      <c r="L262" s="76"/>
      <c r="M262" s="76"/>
    </row>
    <row r="263" spans="1:13" s="45" customFormat="1" ht="12.75">
      <c r="A263" s="189"/>
      <c r="B263" s="189"/>
      <c r="C263" s="152" t="s">
        <v>382</v>
      </c>
      <c r="D263" s="153" t="s">
        <v>383</v>
      </c>
      <c r="E263" s="154">
        <f>SUM(E264)</f>
        <v>36000</v>
      </c>
      <c r="F263" s="155"/>
      <c r="G263" s="139"/>
      <c r="H263" s="170"/>
      <c r="I263" s="170"/>
      <c r="J263" s="76"/>
      <c r="K263" s="76"/>
      <c r="L263" s="76"/>
      <c r="M263" s="76"/>
    </row>
    <row r="264" spans="1:13" s="45" customFormat="1" ht="12.75">
      <c r="A264" s="189"/>
      <c r="B264" s="189"/>
      <c r="C264" s="149"/>
      <c r="D264" s="118" t="s">
        <v>384</v>
      </c>
      <c r="E264" s="151">
        <f>SUM(E265)</f>
        <v>36000</v>
      </c>
      <c r="F264" s="157"/>
      <c r="G264" s="139"/>
      <c r="H264" s="170"/>
      <c r="I264" s="170"/>
      <c r="J264" s="76"/>
      <c r="K264" s="76"/>
      <c r="L264" s="76"/>
      <c r="M264" s="76"/>
    </row>
    <row r="265" spans="1:13" s="45" customFormat="1" ht="24.75">
      <c r="A265" s="189"/>
      <c r="B265" s="189"/>
      <c r="C265" s="149"/>
      <c r="D265" s="118" t="s">
        <v>385</v>
      </c>
      <c r="E265" s="151">
        <v>36000</v>
      </c>
      <c r="F265" s="157"/>
      <c r="G265" s="139"/>
      <c r="H265" s="170"/>
      <c r="I265" s="170"/>
      <c r="J265" s="76"/>
      <c r="K265" s="76"/>
      <c r="L265" s="76"/>
      <c r="M265" s="76"/>
    </row>
    <row r="266" spans="1:13" s="45" customFormat="1" ht="12.75">
      <c r="A266" s="189"/>
      <c r="B266" s="189"/>
      <c r="C266" s="189"/>
      <c r="D266" s="190"/>
      <c r="E266" s="191"/>
      <c r="F266" s="192"/>
      <c r="G266" s="139"/>
      <c r="H266" s="170"/>
      <c r="I266" s="170"/>
      <c r="J266" s="76"/>
      <c r="K266" s="76"/>
      <c r="L266" s="76"/>
      <c r="M266" s="76"/>
    </row>
    <row r="267" spans="1:13" s="45" customFormat="1" ht="36.75">
      <c r="A267" s="220"/>
      <c r="B267" s="152"/>
      <c r="C267" s="152">
        <v>85212</v>
      </c>
      <c r="D267" s="153" t="s">
        <v>386</v>
      </c>
      <c r="E267" s="154">
        <f>E268</f>
        <v>2219879</v>
      </c>
      <c r="F267" s="155"/>
      <c r="G267" s="139"/>
      <c r="H267" s="170"/>
      <c r="I267" s="170"/>
      <c r="J267" s="76"/>
      <c r="K267" s="76"/>
      <c r="L267" s="76"/>
      <c r="M267" s="76"/>
    </row>
    <row r="268" spans="1:13" s="45" customFormat="1" ht="12.75">
      <c r="A268" s="189"/>
      <c r="B268" s="189"/>
      <c r="C268" s="189"/>
      <c r="D268" s="118" t="s">
        <v>387</v>
      </c>
      <c r="E268" s="151">
        <f>SUM(E269:E273)</f>
        <v>2219879</v>
      </c>
      <c r="F268" s="157"/>
      <c r="G268" s="139"/>
      <c r="H268" s="170"/>
      <c r="I268" s="170"/>
      <c r="J268" s="76"/>
      <c r="K268" s="76"/>
      <c r="L268" s="76"/>
      <c r="M268" s="76"/>
    </row>
    <row r="269" spans="1:13" s="45" customFormat="1" ht="12.75">
      <c r="A269" s="189"/>
      <c r="B269" s="189"/>
      <c r="C269" s="189"/>
      <c r="D269" s="118" t="s">
        <v>388</v>
      </c>
      <c r="E269" s="151">
        <v>49773</v>
      </c>
      <c r="F269" s="157"/>
      <c r="G269" s="139"/>
      <c r="H269" s="170"/>
      <c r="I269" s="170"/>
      <c r="J269" s="76"/>
      <c r="K269" s="76"/>
      <c r="L269" s="76"/>
      <c r="M269" s="76"/>
    </row>
    <row r="270" spans="1:13" s="45" customFormat="1" ht="12.75">
      <c r="A270" s="189"/>
      <c r="B270" s="189"/>
      <c r="C270" s="189"/>
      <c r="D270" s="118" t="s">
        <v>389</v>
      </c>
      <c r="E270" s="151">
        <v>1982207</v>
      </c>
      <c r="F270" s="157"/>
      <c r="G270" s="139"/>
      <c r="H270" s="170"/>
      <c r="I270" s="170"/>
      <c r="J270" s="76"/>
      <c r="K270" s="76"/>
      <c r="L270" s="76"/>
      <c r="M270" s="76"/>
    </row>
    <row r="271" spans="1:13" s="45" customFormat="1" ht="12.75">
      <c r="A271" s="189"/>
      <c r="B271" s="189"/>
      <c r="C271" s="189"/>
      <c r="D271" s="118" t="s">
        <v>390</v>
      </c>
      <c r="E271" s="151">
        <v>149151</v>
      </c>
      <c r="F271" s="157"/>
      <c r="G271" s="139"/>
      <c r="H271" s="170"/>
      <c r="I271" s="170"/>
      <c r="J271" s="76"/>
      <c r="K271" s="76"/>
      <c r="L271" s="76"/>
      <c r="M271" s="76"/>
    </row>
    <row r="272" spans="1:13" s="45" customFormat="1" ht="12.75">
      <c r="A272" s="189"/>
      <c r="B272" s="189"/>
      <c r="C272" s="189"/>
      <c r="D272" s="118" t="s">
        <v>391</v>
      </c>
      <c r="E272" s="151">
        <v>24585</v>
      </c>
      <c r="F272" s="157"/>
      <c r="G272" s="139"/>
      <c r="H272" s="170"/>
      <c r="I272" s="170"/>
      <c r="J272" s="76"/>
      <c r="K272" s="76"/>
      <c r="L272" s="76"/>
      <c r="M272" s="76"/>
    </row>
    <row r="273" spans="1:13" s="45" customFormat="1" ht="12.75">
      <c r="A273" s="189"/>
      <c r="B273" s="189"/>
      <c r="C273" s="189"/>
      <c r="D273" s="118" t="s">
        <v>392</v>
      </c>
      <c r="E273" s="151">
        <v>14163</v>
      </c>
      <c r="F273" s="157"/>
      <c r="G273" s="139"/>
      <c r="H273" s="170"/>
      <c r="I273" s="170"/>
      <c r="J273" s="76"/>
      <c r="K273" s="76"/>
      <c r="L273" s="76"/>
      <c r="M273" s="76"/>
    </row>
    <row r="274" spans="1:13" s="45" customFormat="1" ht="12.75">
      <c r="A274" s="156"/>
      <c r="B274" s="156"/>
      <c r="C274" s="156"/>
      <c r="D274" s="158"/>
      <c r="E274" s="137"/>
      <c r="F274" s="186"/>
      <c r="G274" s="139"/>
      <c r="H274" s="170"/>
      <c r="I274" s="170"/>
      <c r="J274" s="76"/>
      <c r="K274" s="76"/>
      <c r="L274" s="76"/>
      <c r="M274" s="76"/>
    </row>
    <row r="275" spans="1:13" s="45" customFormat="1" ht="36.75">
      <c r="A275" s="152"/>
      <c r="B275" s="152"/>
      <c r="C275" s="152">
        <v>85213</v>
      </c>
      <c r="D275" s="153" t="s">
        <v>393</v>
      </c>
      <c r="E275" s="154">
        <f>SUM(E276)</f>
        <v>6424</v>
      </c>
      <c r="F275" s="155"/>
      <c r="G275" s="139"/>
      <c r="H275" s="170"/>
      <c r="I275" s="170"/>
      <c r="J275" s="76"/>
      <c r="K275" s="76"/>
      <c r="L275" s="76"/>
      <c r="M275" s="76"/>
    </row>
    <row r="276" spans="1:13" s="45" customFormat="1" ht="12.75">
      <c r="A276" s="156"/>
      <c r="B276" s="156"/>
      <c r="C276" s="149"/>
      <c r="D276" s="118" t="s">
        <v>394</v>
      </c>
      <c r="E276" s="151">
        <f>SUM(E277:E277)</f>
        <v>6424</v>
      </c>
      <c r="F276" s="157"/>
      <c r="G276" s="139"/>
      <c r="H276" s="170"/>
      <c r="I276" s="170"/>
      <c r="J276" s="76"/>
      <c r="K276" s="76"/>
      <c r="L276" s="76"/>
      <c r="M276" s="76"/>
    </row>
    <row r="277" spans="1:13" s="45" customFormat="1" ht="12.75">
      <c r="A277" s="156"/>
      <c r="B277" s="156"/>
      <c r="C277" s="149"/>
      <c r="D277" s="118" t="s">
        <v>395</v>
      </c>
      <c r="E277" s="151">
        <v>6424</v>
      </c>
      <c r="F277" s="157"/>
      <c r="G277" s="139"/>
      <c r="H277" s="170"/>
      <c r="I277" s="170"/>
      <c r="J277" s="76"/>
      <c r="K277" s="76"/>
      <c r="L277" s="76"/>
      <c r="M277" s="76"/>
    </row>
    <row r="278" spans="1:13" s="45" customFormat="1" ht="12.75">
      <c r="A278" s="156"/>
      <c r="B278" s="156"/>
      <c r="C278" s="149"/>
      <c r="D278" s="118"/>
      <c r="E278" s="151"/>
      <c r="F278" s="157"/>
      <c r="G278" s="139"/>
      <c r="H278" s="170"/>
      <c r="I278" s="170"/>
      <c r="J278" s="76"/>
      <c r="K278" s="76"/>
      <c r="L278" s="76"/>
      <c r="M278" s="76"/>
    </row>
    <row r="279" spans="1:13" s="45" customFormat="1" ht="24.75">
      <c r="A279" s="152"/>
      <c r="B279" s="152"/>
      <c r="C279" s="152">
        <v>85214</v>
      </c>
      <c r="D279" s="153" t="s">
        <v>396</v>
      </c>
      <c r="E279" s="154">
        <f>SUM(E280)</f>
        <v>293955</v>
      </c>
      <c r="F279" s="155"/>
      <c r="G279" s="139"/>
      <c r="H279" s="170"/>
      <c r="I279" s="170"/>
      <c r="J279" s="76"/>
      <c r="K279" s="76"/>
      <c r="L279" s="76"/>
      <c r="M279" s="76"/>
    </row>
    <row r="280" spans="1:13" s="45" customFormat="1" ht="12.75">
      <c r="A280" s="156"/>
      <c r="B280" s="156"/>
      <c r="C280" s="149"/>
      <c r="D280" s="118" t="s">
        <v>397</v>
      </c>
      <c r="E280" s="165">
        <f>SUM(E281:E281)</f>
        <v>293955</v>
      </c>
      <c r="F280" s="222"/>
      <c r="G280" s="139"/>
      <c r="H280" s="170"/>
      <c r="I280" s="170"/>
      <c r="J280" s="76"/>
      <c r="K280" s="76"/>
      <c r="L280" s="76"/>
      <c r="M280" s="76"/>
    </row>
    <row r="281" spans="1:13" s="45" customFormat="1" ht="36.75">
      <c r="A281" s="156"/>
      <c r="B281" s="156"/>
      <c r="C281" s="149"/>
      <c r="D281" s="118" t="s">
        <v>398</v>
      </c>
      <c r="E281" s="151">
        <v>293955</v>
      </c>
      <c r="F281" s="157">
        <v>69557</v>
      </c>
      <c r="G281" s="139"/>
      <c r="H281" s="170"/>
      <c r="I281" s="170"/>
      <c r="J281" s="76"/>
      <c r="K281" s="76"/>
      <c r="L281" s="76"/>
      <c r="M281" s="76"/>
    </row>
    <row r="282" spans="1:13" s="45" customFormat="1" ht="12.75">
      <c r="A282" s="156"/>
      <c r="B282" s="156"/>
      <c r="C282" s="156"/>
      <c r="D282" s="158"/>
      <c r="E282" s="137"/>
      <c r="F282" s="186">
        <v>39398</v>
      </c>
      <c r="G282" s="139"/>
      <c r="H282" s="170"/>
      <c r="I282" s="170"/>
      <c r="J282" s="76"/>
      <c r="K282" s="76"/>
      <c r="L282" s="76"/>
      <c r="M282" s="76"/>
    </row>
    <row r="283" spans="1:13" s="45" customFormat="1" ht="12.75">
      <c r="A283" s="152"/>
      <c r="B283" s="152"/>
      <c r="C283" s="152">
        <v>85215</v>
      </c>
      <c r="D283" s="153" t="s">
        <v>399</v>
      </c>
      <c r="E283" s="154">
        <f>SUM(E284)</f>
        <v>300000</v>
      </c>
      <c r="F283" s="155">
        <v>185000</v>
      </c>
      <c r="G283" s="139"/>
      <c r="H283" s="170"/>
      <c r="I283" s="170"/>
      <c r="J283" s="76"/>
      <c r="K283" s="76"/>
      <c r="L283" s="76"/>
      <c r="M283" s="76"/>
    </row>
    <row r="284" spans="1:13" s="45" customFormat="1" ht="12.75">
      <c r="A284" s="156"/>
      <c r="B284" s="156"/>
      <c r="C284" s="149"/>
      <c r="D284" s="118" t="s">
        <v>400</v>
      </c>
      <c r="E284" s="151">
        <f>E285</f>
        <v>300000</v>
      </c>
      <c r="F284" s="157"/>
      <c r="G284" s="139"/>
      <c r="H284" s="170"/>
      <c r="I284" s="170"/>
      <c r="J284" s="76"/>
      <c r="K284" s="76"/>
      <c r="L284" s="76"/>
      <c r="M284" s="76"/>
    </row>
    <row r="285" spans="1:13" s="45" customFormat="1" ht="12.75">
      <c r="A285" s="156"/>
      <c r="B285" s="156"/>
      <c r="C285" s="149"/>
      <c r="D285" s="118" t="s">
        <v>401</v>
      </c>
      <c r="E285" s="151">
        <v>300000</v>
      </c>
      <c r="F285" s="157"/>
      <c r="G285" s="139"/>
      <c r="H285" s="170"/>
      <c r="I285" s="170"/>
      <c r="J285" s="76"/>
      <c r="K285" s="76"/>
      <c r="L285" s="76"/>
      <c r="M285" s="76"/>
    </row>
    <row r="286" spans="1:13" s="45" customFormat="1" ht="12.75">
      <c r="A286" s="156"/>
      <c r="B286" s="156"/>
      <c r="C286" s="156"/>
      <c r="D286" s="158"/>
      <c r="E286" s="137"/>
      <c r="F286" s="186"/>
      <c r="G286" s="139"/>
      <c r="H286" s="170"/>
      <c r="I286" s="170"/>
      <c r="J286" s="76"/>
      <c r="K286" s="76"/>
      <c r="L286" s="76"/>
      <c r="M286" s="76"/>
    </row>
    <row r="287" spans="1:13" s="45" customFormat="1" ht="12.75">
      <c r="A287" s="152"/>
      <c r="B287" s="152"/>
      <c r="C287" s="152">
        <v>85219</v>
      </c>
      <c r="D287" s="153" t="s">
        <v>402</v>
      </c>
      <c r="E287" s="154">
        <f>SUM(E288)</f>
        <v>455032</v>
      </c>
      <c r="F287" s="155"/>
      <c r="G287" s="139"/>
      <c r="H287" s="170"/>
      <c r="I287" s="170"/>
      <c r="J287" s="76"/>
      <c r="K287" s="76"/>
      <c r="L287" s="76"/>
      <c r="M287" s="76"/>
    </row>
    <row r="288" spans="1:13" s="45" customFormat="1" ht="12.75">
      <c r="A288" s="156"/>
      <c r="B288" s="156"/>
      <c r="C288" s="149"/>
      <c r="D288" s="118" t="s">
        <v>403</v>
      </c>
      <c r="E288" s="151">
        <f>SUM(E289:E290)</f>
        <v>455032</v>
      </c>
      <c r="F288" s="157"/>
      <c r="G288" s="139"/>
      <c r="H288" s="170"/>
      <c r="I288" s="170"/>
      <c r="J288" s="76"/>
      <c r="K288" s="76"/>
      <c r="L288" s="76"/>
      <c r="M288" s="76"/>
    </row>
    <row r="289" spans="1:13" s="45" customFormat="1" ht="36.75">
      <c r="A289" s="156"/>
      <c r="B289" s="156"/>
      <c r="C289" s="149"/>
      <c r="D289" s="118" t="s">
        <v>404</v>
      </c>
      <c r="E289" s="151">
        <v>382000</v>
      </c>
      <c r="F289" s="157">
        <v>234657</v>
      </c>
      <c r="G289" s="139"/>
      <c r="H289" s="170"/>
      <c r="I289" s="170"/>
      <c r="J289" s="76"/>
      <c r="K289" s="76"/>
      <c r="L289" s="76"/>
      <c r="M289" s="76"/>
    </row>
    <row r="290" spans="1:13" s="45" customFormat="1" ht="24.75">
      <c r="A290" s="156"/>
      <c r="B290" s="156"/>
      <c r="C290" s="149"/>
      <c r="D290" s="118" t="s">
        <v>405</v>
      </c>
      <c r="E290" s="151">
        <v>73032</v>
      </c>
      <c r="F290" s="157">
        <v>147343</v>
      </c>
      <c r="G290" s="139">
        <v>264.54</v>
      </c>
      <c r="H290" s="170"/>
      <c r="I290" s="170"/>
      <c r="J290" s="76"/>
      <c r="K290" s="76"/>
      <c r="L290" s="76"/>
      <c r="M290" s="76"/>
    </row>
    <row r="291" spans="1:13" s="45" customFormat="1" ht="12.75">
      <c r="A291" s="156"/>
      <c r="B291" s="156"/>
      <c r="C291" s="156"/>
      <c r="D291" s="158"/>
      <c r="E291" s="137"/>
      <c r="F291" s="186">
        <v>2645</v>
      </c>
      <c r="G291" s="139"/>
      <c r="H291" s="170"/>
      <c r="I291" s="170"/>
      <c r="J291" s="76"/>
      <c r="K291" s="76"/>
      <c r="L291" s="76"/>
      <c r="M291" s="76"/>
    </row>
    <row r="292" spans="1:13" s="45" customFormat="1" ht="12.75">
      <c r="A292" s="152"/>
      <c r="B292" s="152"/>
      <c r="C292" s="152">
        <v>85295</v>
      </c>
      <c r="D292" s="153" t="s">
        <v>406</v>
      </c>
      <c r="E292" s="154">
        <f>E293</f>
        <v>45165</v>
      </c>
      <c r="F292" s="155"/>
      <c r="G292" s="139"/>
      <c r="H292" s="170"/>
      <c r="I292" s="170"/>
      <c r="J292" s="76"/>
      <c r="K292" s="76"/>
      <c r="L292" s="76"/>
      <c r="M292" s="76"/>
    </row>
    <row r="293" spans="1:13" s="45" customFormat="1" ht="12.75">
      <c r="A293" s="156"/>
      <c r="B293" s="156"/>
      <c r="C293" s="156"/>
      <c r="D293" s="158" t="s">
        <v>407</v>
      </c>
      <c r="E293" s="137">
        <f>SUM(E294:E296)</f>
        <v>45165</v>
      </c>
      <c r="F293" s="186"/>
      <c r="G293" s="139"/>
      <c r="H293" s="170"/>
      <c r="I293" s="170"/>
      <c r="J293" s="76"/>
      <c r="K293" s="76"/>
      <c r="L293" s="76"/>
      <c r="M293" s="76"/>
    </row>
    <row r="294" spans="1:13" s="45" customFormat="1" ht="48.75">
      <c r="A294" s="156"/>
      <c r="B294" s="156"/>
      <c r="C294" s="156"/>
      <c r="D294" s="158" t="s">
        <v>408</v>
      </c>
      <c r="E294" s="137">
        <v>8500</v>
      </c>
      <c r="F294" s="186"/>
      <c r="G294" s="139"/>
      <c r="H294" s="170"/>
      <c r="I294" s="170"/>
      <c r="J294" s="76"/>
      <c r="K294" s="76"/>
      <c r="L294" s="76"/>
      <c r="M294" s="76"/>
    </row>
    <row r="295" spans="1:13" s="45" customFormat="1" ht="12.75">
      <c r="A295" s="156"/>
      <c r="B295" s="156"/>
      <c r="C295" s="156"/>
      <c r="D295" s="158" t="s">
        <v>409</v>
      </c>
      <c r="E295" s="137">
        <v>33165</v>
      </c>
      <c r="F295" s="186"/>
      <c r="G295" s="139"/>
      <c r="H295" s="170"/>
      <c r="I295" s="170"/>
      <c r="J295" s="76"/>
      <c r="K295" s="76"/>
      <c r="L295" s="76"/>
      <c r="M295" s="76"/>
    </row>
    <row r="296" spans="1:13" s="45" customFormat="1" ht="24.75">
      <c r="A296" s="156"/>
      <c r="B296" s="156"/>
      <c r="C296" s="156"/>
      <c r="D296" s="158" t="s">
        <v>410</v>
      </c>
      <c r="E296" s="137">
        <v>3500</v>
      </c>
      <c r="F296" s="186"/>
      <c r="G296" s="139"/>
      <c r="H296" s="170"/>
      <c r="I296" s="170"/>
      <c r="J296" s="76"/>
      <c r="K296" s="76"/>
      <c r="L296" s="76"/>
      <c r="M296" s="76"/>
    </row>
    <row r="297" spans="1:13" s="1" customFormat="1" ht="12.75">
      <c r="A297" s="156"/>
      <c r="B297" s="156"/>
      <c r="C297" s="156"/>
      <c r="D297" s="158"/>
      <c r="E297" s="137"/>
      <c r="F297" s="186"/>
      <c r="G297" s="139"/>
      <c r="H297" s="170"/>
      <c r="I297" s="170"/>
      <c r="J297" s="39"/>
      <c r="K297" s="39"/>
      <c r="L297" s="39"/>
      <c r="M297" s="39"/>
    </row>
    <row r="298" spans="1:13" s="88" customFormat="1" ht="12.75">
      <c r="A298" s="141" t="s">
        <v>411</v>
      </c>
      <c r="B298" s="141">
        <v>854</v>
      </c>
      <c r="C298" s="141"/>
      <c r="D298" s="187" t="s">
        <v>412</v>
      </c>
      <c r="E298" s="143">
        <f>SUM(E300,E309,E305)</f>
        <v>563187</v>
      </c>
      <c r="F298" s="144"/>
      <c r="G298" s="145"/>
      <c r="H298" s="188"/>
      <c r="I298" s="188"/>
      <c r="J298" s="86"/>
      <c r="K298" s="86"/>
      <c r="L298" s="86"/>
      <c r="M298" s="86"/>
    </row>
    <row r="299" spans="1:13" s="1" customFormat="1" ht="12.75">
      <c r="A299" s="189"/>
      <c r="B299" s="189"/>
      <c r="C299" s="156"/>
      <c r="D299" s="158"/>
      <c r="E299" s="137"/>
      <c r="F299" s="186"/>
      <c r="G299" s="139"/>
      <c r="H299" s="170"/>
      <c r="I299" s="170"/>
      <c r="J299" s="39"/>
      <c r="K299" s="39"/>
      <c r="L299" s="39"/>
      <c r="M299" s="39"/>
    </row>
    <row r="300" spans="1:13" s="1" customFormat="1" ht="12.75">
      <c r="A300" s="152"/>
      <c r="B300" s="152"/>
      <c r="C300" s="152">
        <v>85401</v>
      </c>
      <c r="D300" s="153" t="s">
        <v>413</v>
      </c>
      <c r="E300" s="154">
        <f>SUM(E301)</f>
        <v>551321</v>
      </c>
      <c r="F300" s="155"/>
      <c r="G300" s="139"/>
      <c r="H300" s="170"/>
      <c r="I300" s="170"/>
      <c r="J300" s="39"/>
      <c r="K300" s="39"/>
      <c r="L300" s="39"/>
      <c r="M300" s="39"/>
    </row>
    <row r="301" spans="1:13" s="1" customFormat="1" ht="12.75">
      <c r="A301" s="152"/>
      <c r="B301" s="152"/>
      <c r="C301" s="152"/>
      <c r="D301" s="118" t="s">
        <v>414</v>
      </c>
      <c r="E301" s="154">
        <f>SUM(E302:E303)</f>
        <v>551321</v>
      </c>
      <c r="F301" s="155"/>
      <c r="G301" s="139"/>
      <c r="H301" s="170"/>
      <c r="I301" s="170"/>
      <c r="J301" s="39"/>
      <c r="K301" s="39"/>
      <c r="L301" s="39"/>
      <c r="M301" s="39"/>
    </row>
    <row r="302" spans="1:13" s="1" customFormat="1" ht="12.75">
      <c r="A302" s="149"/>
      <c r="B302" s="149"/>
      <c r="C302" s="149"/>
      <c r="D302" s="118" t="s">
        <v>415</v>
      </c>
      <c r="E302" s="151">
        <v>350706</v>
      </c>
      <c r="F302" s="157"/>
      <c r="G302" s="139"/>
      <c r="H302" s="170"/>
      <c r="I302" s="170"/>
      <c r="J302" s="39"/>
      <c r="K302" s="39"/>
      <c r="L302" s="39"/>
      <c r="M302" s="39"/>
    </row>
    <row r="303" spans="1:13" s="1" customFormat="1" ht="12.75">
      <c r="A303" s="149"/>
      <c r="B303" s="149"/>
      <c r="C303" s="149"/>
      <c r="D303" s="118" t="s">
        <v>416</v>
      </c>
      <c r="E303" s="151">
        <v>200615</v>
      </c>
      <c r="F303" s="157"/>
      <c r="G303" s="139"/>
      <c r="H303" s="170"/>
      <c r="I303" s="170"/>
      <c r="J303" s="39"/>
      <c r="K303" s="39"/>
      <c r="L303" s="39"/>
      <c r="M303" s="39"/>
    </row>
    <row r="304" spans="1:13" s="1" customFormat="1" ht="12.75">
      <c r="A304" s="152"/>
      <c r="B304" s="152"/>
      <c r="C304" s="152"/>
      <c r="D304" s="158"/>
      <c r="E304" s="154"/>
      <c r="F304" s="155"/>
      <c r="G304" s="139"/>
      <c r="H304" s="170"/>
      <c r="I304" s="170"/>
      <c r="J304" s="39"/>
      <c r="K304" s="39"/>
      <c r="L304" s="39"/>
      <c r="M304" s="39"/>
    </row>
    <row r="305" spans="1:13" s="211" customFormat="1" ht="12.75">
      <c r="A305" s="195"/>
      <c r="B305" s="195"/>
      <c r="C305" s="195" t="s">
        <v>417</v>
      </c>
      <c r="D305" s="196" t="s">
        <v>418</v>
      </c>
      <c r="E305" s="197">
        <f>SUM(E306)</f>
        <v>10866</v>
      </c>
      <c r="F305" s="198"/>
      <c r="G305" s="199"/>
      <c r="H305" s="200"/>
      <c r="I305" s="200"/>
      <c r="J305" s="210"/>
      <c r="K305" s="210"/>
      <c r="L305" s="210"/>
      <c r="M305" s="210"/>
    </row>
    <row r="306" spans="1:13" s="45" customFormat="1" ht="12.75">
      <c r="A306" s="156"/>
      <c r="B306" s="156"/>
      <c r="C306" s="156"/>
      <c r="D306" s="158" t="s">
        <v>419</v>
      </c>
      <c r="E306" s="137">
        <f>SUM(E307)</f>
        <v>10866</v>
      </c>
      <c r="F306" s="186"/>
      <c r="G306" s="139"/>
      <c r="H306" s="170"/>
      <c r="I306" s="170"/>
      <c r="J306" s="76"/>
      <c r="K306" s="76"/>
      <c r="L306" s="76"/>
      <c r="M306" s="76"/>
    </row>
    <row r="307" spans="1:13" s="45" customFormat="1" ht="12.75">
      <c r="A307" s="156"/>
      <c r="B307" s="156"/>
      <c r="C307" s="156"/>
      <c r="D307" s="158" t="s">
        <v>420</v>
      </c>
      <c r="E307" s="137">
        <v>10866</v>
      </c>
      <c r="F307" s="186"/>
      <c r="G307" s="139"/>
      <c r="H307" s="170"/>
      <c r="I307" s="170"/>
      <c r="J307" s="76"/>
      <c r="K307" s="76"/>
      <c r="L307" s="76"/>
      <c r="M307" s="76"/>
    </row>
    <row r="308" spans="1:13" s="1" customFormat="1" ht="12.75">
      <c r="A308" s="156"/>
      <c r="B308" s="156"/>
      <c r="C308" s="156"/>
      <c r="D308" s="158"/>
      <c r="E308" s="137"/>
      <c r="F308" s="186"/>
      <c r="G308" s="139"/>
      <c r="H308" s="170"/>
      <c r="I308" s="170"/>
      <c r="J308" s="39"/>
      <c r="K308" s="39"/>
      <c r="L308" s="39"/>
      <c r="M308" s="39"/>
    </row>
    <row r="309" spans="1:13" s="1" customFormat="1" ht="12.75">
      <c r="A309" s="152"/>
      <c r="B309" s="152"/>
      <c r="C309" s="152">
        <v>85446</v>
      </c>
      <c r="D309" s="153" t="s">
        <v>421</v>
      </c>
      <c r="E309" s="154">
        <f>SUM(E310)</f>
        <v>1000</v>
      </c>
      <c r="F309" s="155"/>
      <c r="G309" s="139"/>
      <c r="H309" s="170"/>
      <c r="I309" s="170"/>
      <c r="J309" s="39"/>
      <c r="K309" s="39"/>
      <c r="L309" s="39"/>
      <c r="M309" s="39"/>
    </row>
    <row r="310" spans="1:13" s="1" customFormat="1" ht="12.75">
      <c r="A310" s="156"/>
      <c r="B310" s="156"/>
      <c r="C310" s="149"/>
      <c r="D310" s="118" t="s">
        <v>422</v>
      </c>
      <c r="E310" s="151">
        <f>SUM(E311)</f>
        <v>1000</v>
      </c>
      <c r="F310" s="157"/>
      <c r="G310" s="139"/>
      <c r="H310" s="170"/>
      <c r="I310" s="170"/>
      <c r="J310" s="39"/>
      <c r="K310" s="39"/>
      <c r="L310" s="39"/>
      <c r="M310" s="39"/>
    </row>
    <row r="311" spans="1:13" s="1" customFormat="1" ht="12.75">
      <c r="A311" s="156"/>
      <c r="B311" s="156"/>
      <c r="C311" s="149"/>
      <c r="D311" s="118" t="s">
        <v>423</v>
      </c>
      <c r="E311" s="151">
        <v>1000</v>
      </c>
      <c r="F311" s="157"/>
      <c r="G311" s="139"/>
      <c r="H311" s="170"/>
      <c r="I311" s="170"/>
      <c r="J311" s="39"/>
      <c r="K311" s="39"/>
      <c r="L311" s="39"/>
      <c r="M311" s="39"/>
    </row>
    <row r="312" spans="1:13" s="1" customFormat="1" ht="12.75">
      <c r="A312" s="156"/>
      <c r="B312" s="156"/>
      <c r="C312" s="156"/>
      <c r="D312" s="158"/>
      <c r="E312" s="137"/>
      <c r="F312" s="186"/>
      <c r="G312" s="139"/>
      <c r="H312" s="170"/>
      <c r="I312" s="170"/>
      <c r="J312" s="39"/>
      <c r="K312" s="39"/>
      <c r="L312" s="39"/>
      <c r="M312" s="39"/>
    </row>
    <row r="313" spans="1:13" s="88" customFormat="1" ht="12.75">
      <c r="A313" s="141" t="s">
        <v>424</v>
      </c>
      <c r="B313" s="141">
        <v>900</v>
      </c>
      <c r="C313" s="141"/>
      <c r="D313" s="187" t="s">
        <v>425</v>
      </c>
      <c r="E313" s="143">
        <f>SUM(E333,E315,E320,E325,E337)</f>
        <v>832060</v>
      </c>
      <c r="F313" s="144"/>
      <c r="G313" s="145"/>
      <c r="H313" s="188"/>
      <c r="I313" s="188"/>
      <c r="J313" s="86"/>
      <c r="K313" s="86"/>
      <c r="L313" s="86"/>
      <c r="M313" s="86"/>
    </row>
    <row r="314" spans="1:13" s="45" customFormat="1" ht="12.75">
      <c r="A314" s="156"/>
      <c r="B314" s="156"/>
      <c r="C314" s="156"/>
      <c r="D314" s="158"/>
      <c r="E314" s="137"/>
      <c r="F314" s="186"/>
      <c r="G314" s="139"/>
      <c r="H314" s="170"/>
      <c r="I314" s="170"/>
      <c r="J314" s="76"/>
      <c r="K314" s="76"/>
      <c r="L314" s="76"/>
      <c r="M314" s="76"/>
    </row>
    <row r="315" spans="1:13" s="45" customFormat="1" ht="12.75">
      <c r="A315" s="152"/>
      <c r="B315" s="152"/>
      <c r="C315" s="152">
        <v>90003</v>
      </c>
      <c r="D315" s="153" t="s">
        <v>426</v>
      </c>
      <c r="E315" s="154">
        <f>SUM(E316)</f>
        <v>156560</v>
      </c>
      <c r="F315" s="155"/>
      <c r="G315" s="139"/>
      <c r="H315" s="170"/>
      <c r="I315" s="170"/>
      <c r="J315" s="76"/>
      <c r="K315" s="76"/>
      <c r="L315" s="76"/>
      <c r="M315" s="76"/>
    </row>
    <row r="316" spans="1:13" s="45" customFormat="1" ht="12.75">
      <c r="A316" s="156"/>
      <c r="B316" s="156"/>
      <c r="C316" s="156"/>
      <c r="D316" s="158" t="s">
        <v>427</v>
      </c>
      <c r="E316" s="137">
        <f>SUM(E317:E318)</f>
        <v>156560</v>
      </c>
      <c r="F316" s="186"/>
      <c r="G316" s="139"/>
      <c r="H316" s="170"/>
      <c r="I316" s="170"/>
      <c r="J316" s="76"/>
      <c r="K316" s="76"/>
      <c r="L316" s="76"/>
      <c r="M316" s="76"/>
    </row>
    <row r="317" spans="1:13" s="45" customFormat="1" ht="36.75">
      <c r="A317" s="156"/>
      <c r="B317" s="156"/>
      <c r="C317" s="156"/>
      <c r="D317" s="158" t="s">
        <v>428</v>
      </c>
      <c r="E317" s="137">
        <v>140000</v>
      </c>
      <c r="F317" s="186"/>
      <c r="G317" s="139"/>
      <c r="H317" s="170"/>
      <c r="I317" s="170"/>
      <c r="J317" s="76"/>
      <c r="K317" s="76"/>
      <c r="L317" s="76"/>
      <c r="M317" s="76"/>
    </row>
    <row r="318" spans="1:13" s="45" customFormat="1" ht="24.75">
      <c r="A318" s="156"/>
      <c r="B318" s="156"/>
      <c r="C318" s="156"/>
      <c r="D318" s="158" t="s">
        <v>429</v>
      </c>
      <c r="E318" s="137">
        <v>16560</v>
      </c>
      <c r="F318" s="186"/>
      <c r="G318" s="139"/>
      <c r="H318" s="170"/>
      <c r="I318" s="170"/>
      <c r="J318" s="76"/>
      <c r="K318" s="76"/>
      <c r="L318" s="76"/>
      <c r="M318" s="76"/>
    </row>
    <row r="319" spans="1:13" s="45" customFormat="1" ht="12.75">
      <c r="A319" s="156"/>
      <c r="B319" s="156"/>
      <c r="C319" s="156"/>
      <c r="D319" s="158"/>
      <c r="E319" s="137"/>
      <c r="F319" s="186"/>
      <c r="G319" s="139"/>
      <c r="H319" s="170"/>
      <c r="I319" s="170"/>
      <c r="J319" s="76"/>
      <c r="K319" s="76"/>
      <c r="L319" s="76"/>
      <c r="M319" s="76"/>
    </row>
    <row r="320" spans="1:13" s="45" customFormat="1" ht="12.75">
      <c r="A320" s="152"/>
      <c r="B320" s="152"/>
      <c r="C320" s="152">
        <v>90004</v>
      </c>
      <c r="D320" s="153" t="s">
        <v>430</v>
      </c>
      <c r="E320" s="154">
        <f>SUM(E321)</f>
        <v>105000</v>
      </c>
      <c r="F320" s="155"/>
      <c r="G320" s="139"/>
      <c r="H320" s="170"/>
      <c r="I320" s="170"/>
      <c r="J320" s="76"/>
      <c r="K320" s="76"/>
      <c r="L320" s="76"/>
      <c r="M320" s="76"/>
    </row>
    <row r="321" spans="1:13" s="45" customFormat="1" ht="12.75">
      <c r="A321" s="156"/>
      <c r="B321" s="156"/>
      <c r="C321" s="156"/>
      <c r="D321" s="158" t="s">
        <v>431</v>
      </c>
      <c r="E321" s="137">
        <f>SUM(E322:E323)</f>
        <v>105000</v>
      </c>
      <c r="F321" s="186"/>
      <c r="G321" s="139"/>
      <c r="H321" s="170"/>
      <c r="I321" s="170"/>
      <c r="J321" s="76"/>
      <c r="K321" s="76"/>
      <c r="L321" s="76"/>
      <c r="M321" s="76"/>
    </row>
    <row r="322" spans="1:13" s="45" customFormat="1" ht="24.75">
      <c r="A322" s="156"/>
      <c r="B322" s="156"/>
      <c r="C322" s="156"/>
      <c r="D322" s="158" t="s">
        <v>432</v>
      </c>
      <c r="E322" s="137">
        <v>100000</v>
      </c>
      <c r="F322" s="186"/>
      <c r="G322" s="139"/>
      <c r="H322" s="170"/>
      <c r="I322" s="170"/>
      <c r="J322" s="76"/>
      <c r="K322" s="76"/>
      <c r="L322" s="76"/>
      <c r="M322" s="76"/>
    </row>
    <row r="323" spans="1:13" s="45" customFormat="1" ht="24.75">
      <c r="A323" s="156"/>
      <c r="B323" s="156"/>
      <c r="C323" s="156"/>
      <c r="D323" s="158" t="s">
        <v>433</v>
      </c>
      <c r="E323" s="137">
        <v>5000</v>
      </c>
      <c r="F323" s="186"/>
      <c r="G323" s="139"/>
      <c r="H323" s="170"/>
      <c r="I323" s="170"/>
      <c r="J323" s="76"/>
      <c r="K323" s="76"/>
      <c r="L323" s="76"/>
      <c r="M323" s="76"/>
    </row>
    <row r="324" spans="1:13" s="45" customFormat="1" ht="12.75">
      <c r="A324" s="156"/>
      <c r="B324" s="156"/>
      <c r="C324" s="156"/>
      <c r="D324" s="158"/>
      <c r="E324" s="137"/>
      <c r="F324" s="186"/>
      <c r="G324" s="139"/>
      <c r="H324" s="170"/>
      <c r="I324" s="170"/>
      <c r="J324" s="76"/>
      <c r="K324" s="76"/>
      <c r="L324" s="76"/>
      <c r="M324" s="76"/>
    </row>
    <row r="325" spans="1:13" s="45" customFormat="1" ht="12.75">
      <c r="A325" s="152"/>
      <c r="B325" s="152"/>
      <c r="C325" s="152">
        <v>90015</v>
      </c>
      <c r="D325" s="153" t="s">
        <v>434</v>
      </c>
      <c r="E325" s="154">
        <f>SUM(E326)+E330</f>
        <v>490000</v>
      </c>
      <c r="F325" s="155"/>
      <c r="G325" s="139"/>
      <c r="H325" s="170"/>
      <c r="I325" s="170"/>
      <c r="J325" s="76"/>
      <c r="K325" s="76"/>
      <c r="L325" s="76"/>
      <c r="M325" s="76"/>
    </row>
    <row r="326" spans="1:13" s="45" customFormat="1" ht="12.75">
      <c r="A326" s="156"/>
      <c r="B326" s="156"/>
      <c r="C326" s="156"/>
      <c r="D326" s="158" t="s">
        <v>435</v>
      </c>
      <c r="E326" s="137">
        <f>SUM(E327:E328)</f>
        <v>465000</v>
      </c>
      <c r="F326" s="186"/>
      <c r="G326" s="139"/>
      <c r="H326" s="170"/>
      <c r="I326" s="170"/>
      <c r="J326" s="76"/>
      <c r="K326" s="76"/>
      <c r="L326" s="76"/>
      <c r="M326" s="76"/>
    </row>
    <row r="327" spans="1:13" s="45" customFormat="1" ht="12.75">
      <c r="A327" s="156"/>
      <c r="B327" s="156"/>
      <c r="C327" s="156"/>
      <c r="D327" s="158" t="s">
        <v>436</v>
      </c>
      <c r="E327" s="137">
        <v>350000</v>
      </c>
      <c r="F327" s="186"/>
      <c r="G327" s="139"/>
      <c r="H327" s="170"/>
      <c r="I327" s="223"/>
      <c r="J327" s="76"/>
      <c r="K327" s="76"/>
      <c r="L327" s="76"/>
      <c r="M327" s="76"/>
    </row>
    <row r="328" spans="1:13" s="45" customFormat="1" ht="24.75">
      <c r="A328" s="156"/>
      <c r="B328" s="156"/>
      <c r="C328" s="156"/>
      <c r="D328" s="158" t="s">
        <v>437</v>
      </c>
      <c r="E328" s="137">
        <v>115000</v>
      </c>
      <c r="F328" s="186"/>
      <c r="G328" s="139"/>
      <c r="H328" s="170"/>
      <c r="I328" s="170"/>
      <c r="J328" s="76"/>
      <c r="K328" s="76"/>
      <c r="L328" s="76"/>
      <c r="M328" s="76"/>
    </row>
    <row r="329" spans="1:13" s="45" customFormat="1" ht="12.75">
      <c r="A329" s="156"/>
      <c r="B329" s="156"/>
      <c r="C329" s="156"/>
      <c r="D329" s="158"/>
      <c r="E329" s="137"/>
      <c r="F329" s="186"/>
      <c r="G329" s="139"/>
      <c r="H329" s="170"/>
      <c r="I329" s="170"/>
      <c r="J329" s="76"/>
      <c r="K329" s="76"/>
      <c r="L329" s="76"/>
      <c r="M329" s="76"/>
    </row>
    <row r="330" spans="1:13" s="45" customFormat="1" ht="12.75">
      <c r="A330" s="156"/>
      <c r="B330" s="156"/>
      <c r="C330" s="156"/>
      <c r="D330" s="158" t="s">
        <v>438</v>
      </c>
      <c r="E330" s="137">
        <f>SUM(E331:E331)</f>
        <v>25000</v>
      </c>
      <c r="F330" s="186"/>
      <c r="G330" s="139"/>
      <c r="H330" s="170"/>
      <c r="I330" s="170"/>
      <c r="J330" s="76"/>
      <c r="K330" s="76"/>
      <c r="L330" s="76"/>
      <c r="M330" s="76"/>
    </row>
    <row r="331" spans="1:13" s="45" customFormat="1" ht="24.75">
      <c r="A331" s="156"/>
      <c r="B331" s="156"/>
      <c r="C331" s="156"/>
      <c r="D331" s="158" t="s">
        <v>439</v>
      </c>
      <c r="E331" s="137">
        <v>25000</v>
      </c>
      <c r="F331" s="186"/>
      <c r="G331" s="139"/>
      <c r="H331" s="170"/>
      <c r="I331" s="170"/>
      <c r="J331" s="76"/>
      <c r="K331" s="76"/>
      <c r="L331" s="76"/>
      <c r="M331" s="76"/>
    </row>
    <row r="332" spans="1:13" s="45" customFormat="1" ht="12.75">
      <c r="A332" s="156"/>
      <c r="B332" s="156"/>
      <c r="C332" s="156"/>
      <c r="D332" s="158"/>
      <c r="E332" s="137"/>
      <c r="F332" s="186"/>
      <c r="G332" s="139"/>
      <c r="H332" s="170"/>
      <c r="I332" s="170"/>
      <c r="J332" s="76"/>
      <c r="K332" s="76"/>
      <c r="L332" s="76"/>
      <c r="M332" s="76"/>
    </row>
    <row r="333" spans="1:13" s="45" customFormat="1" ht="24.75">
      <c r="A333" s="152"/>
      <c r="B333" s="152"/>
      <c r="C333" s="152" t="s">
        <v>440</v>
      </c>
      <c r="D333" s="153" t="s">
        <v>441</v>
      </c>
      <c r="E333" s="154">
        <f>E334</f>
        <v>500</v>
      </c>
      <c r="F333" s="155"/>
      <c r="G333" s="139"/>
      <c r="H333" s="170"/>
      <c r="I333" s="170"/>
      <c r="J333" s="76"/>
      <c r="K333" s="76"/>
      <c r="L333" s="76"/>
      <c r="M333" s="76"/>
    </row>
    <row r="334" spans="1:13" s="45" customFormat="1" ht="12.75">
      <c r="A334" s="156"/>
      <c r="B334" s="156"/>
      <c r="C334" s="156"/>
      <c r="D334" s="158" t="s">
        <v>442</v>
      </c>
      <c r="E334" s="137">
        <f>SUM(E335)</f>
        <v>500</v>
      </c>
      <c r="F334" s="186"/>
      <c r="G334" s="139"/>
      <c r="H334" s="170"/>
      <c r="I334" s="170"/>
      <c r="J334" s="76"/>
      <c r="K334" s="76"/>
      <c r="L334" s="76"/>
      <c r="M334" s="76"/>
    </row>
    <row r="335" spans="1:13" s="45" customFormat="1" ht="12.75">
      <c r="A335" s="156"/>
      <c r="B335" s="156"/>
      <c r="C335" s="156"/>
      <c r="D335" s="158" t="s">
        <v>443</v>
      </c>
      <c r="E335" s="137">
        <v>500</v>
      </c>
      <c r="F335" s="186"/>
      <c r="G335" s="139"/>
      <c r="H335" s="170"/>
      <c r="I335" s="170"/>
      <c r="J335" s="76"/>
      <c r="K335" s="76"/>
      <c r="L335" s="76"/>
      <c r="M335" s="76"/>
    </row>
    <row r="336" spans="1:13" s="45" customFormat="1" ht="12.75">
      <c r="A336" s="156"/>
      <c r="B336" s="156"/>
      <c r="C336" s="156"/>
      <c r="D336" s="158"/>
      <c r="E336" s="137"/>
      <c r="F336" s="186"/>
      <c r="G336" s="139"/>
      <c r="H336" s="170"/>
      <c r="I336" s="170"/>
      <c r="J336" s="76"/>
      <c r="K336" s="76"/>
      <c r="L336" s="76"/>
      <c r="M336" s="76"/>
    </row>
    <row r="337" spans="1:13" s="45" customFormat="1" ht="12.75">
      <c r="A337" s="152"/>
      <c r="B337" s="152"/>
      <c r="C337" s="152">
        <v>90095</v>
      </c>
      <c r="D337" s="153" t="s">
        <v>444</v>
      </c>
      <c r="E337" s="154">
        <f>E338+E343</f>
        <v>80000</v>
      </c>
      <c r="F337" s="155"/>
      <c r="G337" s="139"/>
      <c r="H337" s="170"/>
      <c r="I337" s="170"/>
      <c r="J337" s="76"/>
      <c r="K337" s="76"/>
      <c r="L337" s="76"/>
      <c r="M337" s="76"/>
    </row>
    <row r="338" spans="1:13" s="45" customFormat="1" ht="12.75">
      <c r="A338" s="156"/>
      <c r="B338" s="156"/>
      <c r="C338" s="156"/>
      <c r="D338" s="158" t="s">
        <v>445</v>
      </c>
      <c r="E338" s="137">
        <f>SUM(E339:E341)</f>
        <v>18000</v>
      </c>
      <c r="F338" s="186"/>
      <c r="G338" s="139"/>
      <c r="H338" s="170"/>
      <c r="I338" s="170"/>
      <c r="J338" s="76"/>
      <c r="K338" s="76"/>
      <c r="L338" s="76"/>
      <c r="M338" s="76"/>
    </row>
    <row r="339" spans="1:13" s="45" customFormat="1" ht="12.75">
      <c r="A339" s="156"/>
      <c r="B339" s="156"/>
      <c r="C339" s="156"/>
      <c r="D339" s="158" t="s">
        <v>446</v>
      </c>
      <c r="E339" s="137">
        <v>3000</v>
      </c>
      <c r="F339" s="186"/>
      <c r="G339" s="139"/>
      <c r="H339" s="170"/>
      <c r="I339" s="170"/>
      <c r="J339" s="76"/>
      <c r="K339" s="76"/>
      <c r="L339" s="76"/>
      <c r="M339" s="76"/>
    </row>
    <row r="340" spans="1:13" s="45" customFormat="1" ht="24.75">
      <c r="A340" s="156"/>
      <c r="B340" s="156"/>
      <c r="C340" s="156"/>
      <c r="D340" s="158" t="s">
        <v>447</v>
      </c>
      <c r="E340" s="137">
        <v>5000</v>
      </c>
      <c r="F340" s="186"/>
      <c r="G340" s="139"/>
      <c r="H340" s="170"/>
      <c r="I340" s="170"/>
      <c r="J340" s="76"/>
      <c r="K340" s="76"/>
      <c r="L340" s="76"/>
      <c r="M340" s="76"/>
    </row>
    <row r="341" spans="1:13" s="45" customFormat="1" ht="24.75">
      <c r="A341" s="156"/>
      <c r="B341" s="156"/>
      <c r="C341" s="156"/>
      <c r="D341" s="158" t="s">
        <v>448</v>
      </c>
      <c r="E341" s="137">
        <v>10000</v>
      </c>
      <c r="F341" s="186"/>
      <c r="G341" s="139"/>
      <c r="H341" s="170"/>
      <c r="I341" s="170"/>
      <c r="J341" s="76"/>
      <c r="K341" s="76"/>
      <c r="L341" s="76"/>
      <c r="M341" s="76"/>
    </row>
    <row r="342" spans="1:13" s="45" customFormat="1" ht="12.75">
      <c r="A342" s="156"/>
      <c r="B342" s="156"/>
      <c r="C342" s="156"/>
      <c r="D342" s="158"/>
      <c r="E342" s="137"/>
      <c r="F342" s="186"/>
      <c r="G342" s="139"/>
      <c r="H342" s="170"/>
      <c r="I342" s="170"/>
      <c r="J342" s="76"/>
      <c r="K342" s="76"/>
      <c r="L342" s="76"/>
      <c r="M342" s="76"/>
    </row>
    <row r="343" spans="1:13" s="45" customFormat="1" ht="12.75">
      <c r="A343" s="156"/>
      <c r="B343" s="156"/>
      <c r="C343" s="156"/>
      <c r="D343" s="158" t="s">
        <v>449</v>
      </c>
      <c r="E343" s="137">
        <f>SUM(E344:E345)</f>
        <v>62000</v>
      </c>
      <c r="F343" s="186"/>
      <c r="G343" s="139"/>
      <c r="H343" s="170"/>
      <c r="I343" s="170"/>
      <c r="J343" s="76"/>
      <c r="K343" s="76"/>
      <c r="L343" s="76"/>
      <c r="M343" s="76"/>
    </row>
    <row r="344" spans="1:13" s="45" customFormat="1" ht="24.75">
      <c r="A344" s="156"/>
      <c r="B344" s="156"/>
      <c r="C344" s="156"/>
      <c r="D344" s="158" t="s">
        <v>450</v>
      </c>
      <c r="E344" s="201">
        <v>50000</v>
      </c>
      <c r="F344" s="138"/>
      <c r="G344" s="139"/>
      <c r="H344" s="170"/>
      <c r="I344" s="170"/>
      <c r="J344" s="76"/>
      <c r="K344" s="76"/>
      <c r="L344" s="76"/>
      <c r="M344" s="76"/>
    </row>
    <row r="345" spans="1:13" s="45" customFormat="1" ht="24.75">
      <c r="A345" s="156"/>
      <c r="B345" s="156"/>
      <c r="C345" s="156"/>
      <c r="D345" s="158" t="s">
        <v>451</v>
      </c>
      <c r="E345" s="201">
        <v>12000</v>
      </c>
      <c r="F345" s="138"/>
      <c r="G345" s="139"/>
      <c r="H345" s="170"/>
      <c r="I345" s="170"/>
      <c r="J345" s="76"/>
      <c r="K345" s="76"/>
      <c r="L345" s="76"/>
      <c r="M345" s="76"/>
    </row>
    <row r="346" spans="1:13" s="45" customFormat="1" ht="12.75">
      <c r="A346" s="156"/>
      <c r="B346" s="156"/>
      <c r="C346" s="156"/>
      <c r="D346" s="158"/>
      <c r="E346" s="137"/>
      <c r="F346" s="186"/>
      <c r="G346" s="139"/>
      <c r="H346" s="170"/>
      <c r="I346" s="170"/>
      <c r="J346" s="76"/>
      <c r="K346" s="76"/>
      <c r="L346" s="76"/>
      <c r="M346" s="76"/>
    </row>
    <row r="347" spans="1:13" s="88" customFormat="1" ht="12.75">
      <c r="A347" s="141" t="s">
        <v>452</v>
      </c>
      <c r="B347" s="141">
        <v>921</v>
      </c>
      <c r="C347" s="141"/>
      <c r="D347" s="187" t="s">
        <v>453</v>
      </c>
      <c r="E347" s="143">
        <f>SUM(E349,E357,E361)</f>
        <v>1131985</v>
      </c>
      <c r="F347" s="144"/>
      <c r="G347" s="145"/>
      <c r="H347" s="188"/>
      <c r="I347" s="188"/>
      <c r="J347" s="86"/>
      <c r="K347" s="86"/>
      <c r="L347" s="86"/>
      <c r="M347" s="86"/>
    </row>
    <row r="348" spans="1:13" s="45" customFormat="1" ht="12.75">
      <c r="A348" s="156"/>
      <c r="B348" s="156"/>
      <c r="C348" s="156"/>
      <c r="D348" s="158"/>
      <c r="E348" s="137"/>
      <c r="F348" s="186"/>
      <c r="G348" s="139"/>
      <c r="H348" s="170"/>
      <c r="I348" s="170"/>
      <c r="J348" s="76"/>
      <c r="K348" s="76"/>
      <c r="L348" s="76"/>
      <c r="M348" s="76"/>
    </row>
    <row r="349" spans="1:13" s="45" customFormat="1" ht="12.75">
      <c r="A349" s="152"/>
      <c r="B349" s="152"/>
      <c r="C349" s="152">
        <v>92109</v>
      </c>
      <c r="D349" s="153" t="s">
        <v>454</v>
      </c>
      <c r="E349" s="154">
        <f>SUM(E353,E350)</f>
        <v>930000</v>
      </c>
      <c r="F349" s="155"/>
      <c r="G349" s="139"/>
      <c r="H349" s="170"/>
      <c r="I349" s="170"/>
      <c r="J349" s="76"/>
      <c r="K349" s="76"/>
      <c r="L349" s="76"/>
      <c r="M349" s="76"/>
    </row>
    <row r="350" spans="1:13" s="45" customFormat="1" ht="12.75">
      <c r="A350" s="156"/>
      <c r="B350" s="156"/>
      <c r="C350" s="149"/>
      <c r="D350" s="118" t="s">
        <v>455</v>
      </c>
      <c r="E350" s="151">
        <f>SUM(E351:E351)</f>
        <v>600000</v>
      </c>
      <c r="F350" s="157"/>
      <c r="G350" s="139"/>
      <c r="H350" s="170"/>
      <c r="I350" s="170"/>
      <c r="J350" s="76"/>
      <c r="K350" s="76"/>
      <c r="L350" s="76"/>
      <c r="M350" s="76"/>
    </row>
    <row r="351" spans="1:13" s="45" customFormat="1" ht="24.75">
      <c r="A351" s="156"/>
      <c r="B351" s="156"/>
      <c r="C351" s="149"/>
      <c r="D351" s="118" t="s">
        <v>456</v>
      </c>
      <c r="E351" s="151">
        <v>600000</v>
      </c>
      <c r="F351" s="157"/>
      <c r="G351" s="139"/>
      <c r="H351" s="170"/>
      <c r="I351" s="170"/>
      <c r="J351" s="76"/>
      <c r="K351" s="76"/>
      <c r="L351" s="76"/>
      <c r="M351" s="76"/>
    </row>
    <row r="352" spans="1:13" s="45" customFormat="1" ht="12.75">
      <c r="A352" s="156"/>
      <c r="B352" s="156"/>
      <c r="C352" s="149"/>
      <c r="D352" s="118"/>
      <c r="E352" s="151"/>
      <c r="F352" s="157"/>
      <c r="G352" s="139"/>
      <c r="H352" s="170"/>
      <c r="I352" s="170"/>
      <c r="J352" s="76"/>
      <c r="K352" s="76"/>
      <c r="L352" s="76"/>
      <c r="M352" s="76"/>
    </row>
    <row r="353" spans="1:13" s="45" customFormat="1" ht="12.75">
      <c r="A353" s="156"/>
      <c r="B353" s="156"/>
      <c r="C353" s="149"/>
      <c r="D353" s="118" t="s">
        <v>457</v>
      </c>
      <c r="E353" s="151">
        <f>SUM(E354:E355)</f>
        <v>330000</v>
      </c>
      <c r="F353" s="157"/>
      <c r="G353" s="139"/>
      <c r="H353" s="170"/>
      <c r="I353" s="170"/>
      <c r="J353" s="76"/>
      <c r="K353" s="76"/>
      <c r="L353" s="76"/>
      <c r="M353" s="76"/>
    </row>
    <row r="354" spans="1:13" s="45" customFormat="1" ht="48.75">
      <c r="A354" s="156"/>
      <c r="B354" s="156"/>
      <c r="C354" s="149"/>
      <c r="D354" s="118" t="s">
        <v>458</v>
      </c>
      <c r="E354" s="151">
        <v>300000</v>
      </c>
      <c r="F354" s="157"/>
      <c r="G354" s="139"/>
      <c r="H354" s="170"/>
      <c r="I354" s="170"/>
      <c r="J354" s="76"/>
      <c r="K354" s="76"/>
      <c r="L354" s="76"/>
      <c r="M354" s="76"/>
    </row>
    <row r="355" spans="1:13" s="45" customFormat="1" ht="24.75">
      <c r="A355" s="156"/>
      <c r="B355" s="156"/>
      <c r="C355" s="156"/>
      <c r="D355" s="158" t="s">
        <v>459</v>
      </c>
      <c r="E355" s="137">
        <v>30000</v>
      </c>
      <c r="F355" s="186"/>
      <c r="G355" s="139"/>
      <c r="H355" s="170"/>
      <c r="I355" s="170"/>
      <c r="J355" s="76"/>
      <c r="K355" s="76"/>
      <c r="L355" s="76"/>
      <c r="M355" s="76"/>
    </row>
    <row r="356" spans="1:13" s="45" customFormat="1" ht="12.75">
      <c r="A356" s="156"/>
      <c r="B356" s="156"/>
      <c r="C356" s="156"/>
      <c r="D356" s="158"/>
      <c r="E356" s="137"/>
      <c r="F356" s="186"/>
      <c r="G356" s="139"/>
      <c r="H356" s="170"/>
      <c r="I356" s="170"/>
      <c r="J356" s="76"/>
      <c r="K356" s="76"/>
      <c r="L356" s="76"/>
      <c r="M356" s="76"/>
    </row>
    <row r="357" spans="1:13" s="45" customFormat="1" ht="12.75">
      <c r="A357" s="152"/>
      <c r="B357" s="152"/>
      <c r="C357" s="152">
        <v>92116</v>
      </c>
      <c r="D357" s="153" t="s">
        <v>460</v>
      </c>
      <c r="E357" s="154">
        <f>SUM(E358)</f>
        <v>187985</v>
      </c>
      <c r="F357" s="155"/>
      <c r="G357" s="139"/>
      <c r="H357" s="170"/>
      <c r="I357" s="170"/>
      <c r="J357" s="76"/>
      <c r="K357" s="76"/>
      <c r="L357" s="76"/>
      <c r="M357" s="76"/>
    </row>
    <row r="358" spans="1:13" s="45" customFormat="1" ht="12.75">
      <c r="A358" s="156"/>
      <c r="B358" s="156"/>
      <c r="C358" s="149"/>
      <c r="D358" s="118" t="s">
        <v>461</v>
      </c>
      <c r="E358" s="151">
        <f>SUM(E359)</f>
        <v>187985</v>
      </c>
      <c r="F358" s="157"/>
      <c r="G358" s="139"/>
      <c r="H358" s="170"/>
      <c r="I358" s="170"/>
      <c r="J358" s="76"/>
      <c r="K358" s="76"/>
      <c r="L358" s="76"/>
      <c r="M358" s="76"/>
    </row>
    <row r="359" spans="1:13" s="45" customFormat="1" ht="24.75">
      <c r="A359" s="156"/>
      <c r="B359" s="156"/>
      <c r="C359" s="149"/>
      <c r="D359" s="118" t="s">
        <v>462</v>
      </c>
      <c r="E359" s="151">
        <v>187985</v>
      </c>
      <c r="F359" s="157"/>
      <c r="G359" s="139"/>
      <c r="H359" s="170"/>
      <c r="I359" s="170"/>
      <c r="J359" s="76"/>
      <c r="K359" s="76"/>
      <c r="L359" s="76"/>
      <c r="M359" s="76"/>
    </row>
    <row r="360" spans="1:13" s="45" customFormat="1" ht="12.75">
      <c r="A360" s="156"/>
      <c r="B360" s="156"/>
      <c r="C360" s="156"/>
      <c r="D360" s="158"/>
      <c r="E360" s="137"/>
      <c r="F360" s="186"/>
      <c r="G360" s="139"/>
      <c r="H360" s="170"/>
      <c r="I360" s="170"/>
      <c r="J360" s="76"/>
      <c r="K360" s="76"/>
      <c r="L360" s="76"/>
      <c r="M360" s="76"/>
    </row>
    <row r="361" spans="1:13" s="45" customFormat="1" ht="12.75">
      <c r="A361" s="152"/>
      <c r="B361" s="152"/>
      <c r="C361" s="152">
        <v>92195</v>
      </c>
      <c r="D361" s="153" t="s">
        <v>463</v>
      </c>
      <c r="E361" s="154">
        <f>SUM(E362)</f>
        <v>14000</v>
      </c>
      <c r="F361" s="155"/>
      <c r="G361" s="139"/>
      <c r="H361" s="170"/>
      <c r="I361" s="170"/>
      <c r="J361" s="76"/>
      <c r="K361" s="76"/>
      <c r="L361" s="76"/>
      <c r="M361" s="76"/>
    </row>
    <row r="362" spans="1:13" s="45" customFormat="1" ht="12.75">
      <c r="A362" s="156"/>
      <c r="B362" s="156"/>
      <c r="C362" s="156"/>
      <c r="D362" s="158" t="s">
        <v>464</v>
      </c>
      <c r="E362" s="137">
        <f>SUM(E363:E363)</f>
        <v>14000</v>
      </c>
      <c r="F362" s="186"/>
      <c r="G362" s="139"/>
      <c r="H362" s="170"/>
      <c r="I362" s="170"/>
      <c r="J362" s="76"/>
      <c r="K362" s="76"/>
      <c r="L362" s="76"/>
      <c r="M362" s="76"/>
    </row>
    <row r="363" spans="1:13" s="45" customFormat="1" ht="12.75">
      <c r="A363" s="156"/>
      <c r="B363" s="156"/>
      <c r="C363" s="156"/>
      <c r="D363" s="158" t="s">
        <v>465</v>
      </c>
      <c r="E363" s="137">
        <v>14000</v>
      </c>
      <c r="F363" s="186"/>
      <c r="G363" s="139"/>
      <c r="H363" s="170"/>
      <c r="I363" s="170"/>
      <c r="J363" s="76"/>
      <c r="K363" s="76"/>
      <c r="L363" s="76"/>
      <c r="M363" s="76"/>
    </row>
    <row r="364" spans="1:13" s="45" customFormat="1" ht="12.75">
      <c r="A364" s="156"/>
      <c r="B364" s="156"/>
      <c r="C364" s="156"/>
      <c r="D364" s="158"/>
      <c r="E364" s="137"/>
      <c r="F364" s="186"/>
      <c r="G364" s="139"/>
      <c r="H364" s="170"/>
      <c r="I364" s="170"/>
      <c r="J364" s="76"/>
      <c r="K364" s="76"/>
      <c r="L364" s="76"/>
      <c r="M364" s="76"/>
    </row>
    <row r="365" spans="1:13" s="88" customFormat="1" ht="12.75">
      <c r="A365" s="141" t="s">
        <v>466</v>
      </c>
      <c r="B365" s="141">
        <v>926</v>
      </c>
      <c r="C365" s="141"/>
      <c r="D365" s="187" t="s">
        <v>467</v>
      </c>
      <c r="E365" s="143">
        <f>SUM(E375,E367)</f>
        <v>53500</v>
      </c>
      <c r="F365" s="144"/>
      <c r="G365" s="145"/>
      <c r="H365" s="188"/>
      <c r="I365" s="188"/>
      <c r="J365" s="86"/>
      <c r="K365" s="86"/>
      <c r="L365" s="86"/>
      <c r="M365" s="86"/>
    </row>
    <row r="366" spans="1:13" s="45" customFormat="1" ht="12.75">
      <c r="A366" s="156"/>
      <c r="B366" s="156"/>
      <c r="C366" s="156"/>
      <c r="D366" s="158"/>
      <c r="E366" s="137"/>
      <c r="F366" s="186"/>
      <c r="G366" s="139"/>
      <c r="H366" s="170"/>
      <c r="I366" s="170"/>
      <c r="J366" s="76"/>
      <c r="K366" s="76"/>
      <c r="L366" s="76"/>
      <c r="M366" s="76"/>
    </row>
    <row r="367" spans="1:13" s="211" customFormat="1" ht="12.75">
      <c r="A367" s="195"/>
      <c r="B367" s="195"/>
      <c r="C367" s="195" t="s">
        <v>468</v>
      </c>
      <c r="D367" s="196" t="s">
        <v>469</v>
      </c>
      <c r="E367" s="197">
        <f>E368+E371</f>
        <v>46000</v>
      </c>
      <c r="F367" s="198"/>
      <c r="G367" s="139"/>
      <c r="H367" s="200"/>
      <c r="I367" s="200"/>
      <c r="J367" s="210"/>
      <c r="K367" s="210"/>
      <c r="L367" s="210"/>
      <c r="M367" s="210"/>
    </row>
    <row r="368" spans="1:13" s="45" customFormat="1" ht="12.75">
      <c r="A368" s="156"/>
      <c r="B368" s="156"/>
      <c r="C368" s="156"/>
      <c r="D368" s="158" t="s">
        <v>470</v>
      </c>
      <c r="E368" s="137">
        <f>E369</f>
        <v>40000</v>
      </c>
      <c r="F368" s="186"/>
      <c r="G368" s="139"/>
      <c r="H368" s="170"/>
      <c r="I368" s="170"/>
      <c r="J368" s="76"/>
      <c r="K368" s="76"/>
      <c r="L368" s="76"/>
      <c r="M368" s="76"/>
    </row>
    <row r="369" spans="1:13" s="45" customFormat="1" ht="12.75">
      <c r="A369" s="156"/>
      <c r="B369" s="156"/>
      <c r="C369" s="156"/>
      <c r="D369" s="158" t="s">
        <v>471</v>
      </c>
      <c r="E369" s="137">
        <v>40000</v>
      </c>
      <c r="F369" s="186"/>
      <c r="G369" s="139"/>
      <c r="H369" s="170"/>
      <c r="I369" s="170"/>
      <c r="J369" s="76"/>
      <c r="K369" s="76"/>
      <c r="L369" s="76"/>
      <c r="M369" s="76"/>
    </row>
    <row r="370" spans="1:13" s="45" customFormat="1" ht="12.75">
      <c r="A370" s="156"/>
      <c r="B370" s="156"/>
      <c r="C370" s="156"/>
      <c r="D370" s="158"/>
      <c r="E370" s="137"/>
      <c r="F370" s="186"/>
      <c r="G370" s="139"/>
      <c r="H370" s="170"/>
      <c r="I370" s="170"/>
      <c r="J370" s="76"/>
      <c r="K370" s="76"/>
      <c r="L370" s="76"/>
      <c r="M370" s="76"/>
    </row>
    <row r="371" spans="1:13" s="45" customFormat="1" ht="12.75">
      <c r="A371" s="156"/>
      <c r="B371" s="156"/>
      <c r="C371" s="156"/>
      <c r="D371" s="118" t="s">
        <v>472</v>
      </c>
      <c r="E371" s="137">
        <f>SUM(E372)</f>
        <v>6000</v>
      </c>
      <c r="F371" s="186"/>
      <c r="G371" s="139"/>
      <c r="H371" s="170"/>
      <c r="I371" s="170"/>
      <c r="J371" s="76"/>
      <c r="K371" s="76"/>
      <c r="L371" s="76"/>
      <c r="M371" s="76"/>
    </row>
    <row r="372" spans="1:13" s="45" customFormat="1" ht="24.75">
      <c r="A372" s="156"/>
      <c r="B372" s="156"/>
      <c r="C372" s="156"/>
      <c r="D372" s="158" t="s">
        <v>473</v>
      </c>
      <c r="E372" s="137">
        <v>6000</v>
      </c>
      <c r="F372" s="186"/>
      <c r="G372" s="139"/>
      <c r="H372" s="170"/>
      <c r="I372" s="170"/>
      <c r="J372" s="76"/>
      <c r="K372" s="76"/>
      <c r="L372" s="76"/>
      <c r="M372" s="76"/>
    </row>
    <row r="373" spans="1:13" s="45" customFormat="1" ht="12.75">
      <c r="A373" s="156"/>
      <c r="B373" s="156"/>
      <c r="C373" s="156"/>
      <c r="D373" s="158"/>
      <c r="E373" s="137"/>
      <c r="F373" s="186"/>
      <c r="G373" s="139"/>
      <c r="H373" s="170"/>
      <c r="I373" s="170"/>
      <c r="J373" s="76"/>
      <c r="K373" s="76"/>
      <c r="L373" s="76"/>
      <c r="M373" s="76"/>
    </row>
    <row r="374" spans="1:13" s="45" customFormat="1" ht="12.75">
      <c r="A374" s="156"/>
      <c r="B374" s="156"/>
      <c r="C374" s="156"/>
      <c r="D374" s="158"/>
      <c r="E374" s="137"/>
      <c r="F374" s="186"/>
      <c r="G374" s="139"/>
      <c r="H374" s="170"/>
      <c r="I374" s="170"/>
      <c r="J374" s="76"/>
      <c r="K374" s="76"/>
      <c r="L374" s="76"/>
      <c r="M374" s="76"/>
    </row>
    <row r="375" spans="1:13" s="45" customFormat="1" ht="12.75">
      <c r="A375" s="152"/>
      <c r="B375" s="152"/>
      <c r="C375" s="152">
        <v>92695</v>
      </c>
      <c r="D375" s="153" t="s">
        <v>474</v>
      </c>
      <c r="E375" s="154">
        <f>SUM(E376)</f>
        <v>7500</v>
      </c>
      <c r="F375" s="155"/>
      <c r="G375" s="139"/>
      <c r="H375" s="170"/>
      <c r="I375" s="170"/>
      <c r="J375" s="76"/>
      <c r="K375" s="76"/>
      <c r="L375" s="76"/>
      <c r="M375" s="76"/>
    </row>
    <row r="376" spans="1:13" s="45" customFormat="1" ht="12.75">
      <c r="A376" s="156"/>
      <c r="B376" s="156"/>
      <c r="C376" s="156"/>
      <c r="D376" s="158" t="s">
        <v>475</v>
      </c>
      <c r="E376" s="137">
        <f>SUM(E377:E377)</f>
        <v>7500</v>
      </c>
      <c r="F376" s="186"/>
      <c r="G376" s="139"/>
      <c r="H376" s="170"/>
      <c r="I376" s="170"/>
      <c r="J376" s="76"/>
      <c r="K376" s="76"/>
      <c r="L376" s="76"/>
      <c r="M376" s="76"/>
    </row>
    <row r="377" spans="1:13" s="45" customFormat="1" ht="12.75">
      <c r="A377" s="156"/>
      <c r="B377" s="156"/>
      <c r="C377" s="156"/>
      <c r="D377" s="158" t="s">
        <v>476</v>
      </c>
      <c r="E377" s="137">
        <v>7500</v>
      </c>
      <c r="F377" s="186"/>
      <c r="G377" s="139"/>
      <c r="H377" s="170"/>
      <c r="I377" s="170"/>
      <c r="J377" s="76"/>
      <c r="K377" s="76"/>
      <c r="L377" s="76"/>
      <c r="M377" s="76"/>
    </row>
    <row r="378" spans="1:13" s="45" customFormat="1" ht="12.75">
      <c r="A378" s="156"/>
      <c r="B378" s="156"/>
      <c r="C378" s="156"/>
      <c r="D378" s="158"/>
      <c r="E378" s="137"/>
      <c r="F378" s="186"/>
      <c r="G378" s="139"/>
      <c r="H378" s="170"/>
      <c r="I378" s="170"/>
      <c r="J378" s="76"/>
      <c r="K378" s="76"/>
      <c r="L378" s="76"/>
      <c r="M378" s="76"/>
    </row>
    <row r="379" spans="1:13" s="88" customFormat="1" ht="12.75">
      <c r="A379" s="141"/>
      <c r="B379" s="141"/>
      <c r="C379" s="141"/>
      <c r="D379" s="187" t="s">
        <v>477</v>
      </c>
      <c r="E379" s="143">
        <f>SUM(E7,E29,E35,E66,E81,E91,E125,E131,E159,E166,E172,E179,E239,E261,E298,E313,E347,E365)</f>
        <v>20943592</v>
      </c>
      <c r="F379" s="144"/>
      <c r="G379" s="145"/>
      <c r="H379" s="188"/>
      <c r="I379" s="188"/>
      <c r="J379" s="86"/>
      <c r="K379" s="86"/>
      <c r="L379" s="86"/>
      <c r="M379" s="86"/>
    </row>
    <row r="380" spans="1:13" s="45" customFormat="1" ht="12.75">
      <c r="A380" s="156"/>
      <c r="B380" s="156"/>
      <c r="C380" s="156"/>
      <c r="D380" s="158"/>
      <c r="E380" s="137"/>
      <c r="F380" s="186"/>
      <c r="G380" s="139"/>
      <c r="H380" s="170"/>
      <c r="I380" s="170"/>
      <c r="J380" s="76"/>
      <c r="K380" s="76"/>
      <c r="L380" s="76"/>
      <c r="M380" s="76"/>
    </row>
    <row r="381" spans="1:13" s="1" customFormat="1" ht="12.75">
      <c r="A381" s="133"/>
      <c r="B381" s="133"/>
      <c r="C381" s="133"/>
      <c r="D381" s="133"/>
      <c r="E381" s="133"/>
      <c r="F381" s="133"/>
      <c r="G381" s="139"/>
      <c r="H381" s="224"/>
      <c r="I381" s="206"/>
      <c r="J381" s="39"/>
      <c r="K381" s="39"/>
      <c r="L381" s="39"/>
      <c r="M381" s="39"/>
    </row>
    <row r="382" spans="1:13" s="1" customFormat="1" ht="12.75">
      <c r="A382" s="133"/>
      <c r="B382" s="133"/>
      <c r="C382" s="133"/>
      <c r="D382" s="133"/>
      <c r="E382" s="132"/>
      <c r="F382" s="133"/>
      <c r="G382" s="139"/>
      <c r="H382" s="224"/>
      <c r="I382" s="206"/>
      <c r="J382" s="39"/>
      <c r="K382" s="39"/>
      <c r="L382" s="39"/>
      <c r="M382" s="39"/>
    </row>
    <row r="383" spans="1:13" s="1" customFormat="1" ht="12.75">
      <c r="A383" s="133"/>
      <c r="B383" s="133"/>
      <c r="C383" s="133"/>
      <c r="D383" s="133"/>
      <c r="E383" s="133"/>
      <c r="F383" s="133"/>
      <c r="G383" s="139"/>
      <c r="H383" s="224"/>
      <c r="I383" s="206"/>
      <c r="J383" s="39"/>
      <c r="K383" s="39"/>
      <c r="L383" s="39"/>
      <c r="M383" s="39"/>
    </row>
    <row r="384" spans="1:13" s="1" customFormat="1" ht="12.75">
      <c r="A384" s="133"/>
      <c r="B384" s="133"/>
      <c r="C384" s="133"/>
      <c r="D384" s="133"/>
      <c r="E384" s="133"/>
      <c r="F384" s="133"/>
      <c r="G384" s="139"/>
      <c r="H384" s="224"/>
      <c r="I384" s="206"/>
      <c r="J384" s="39"/>
      <c r="K384" s="39"/>
      <c r="L384" s="39"/>
      <c r="M384" s="39"/>
    </row>
    <row r="385" spans="1:13" s="1" customFormat="1" ht="12.75">
      <c r="A385" s="133"/>
      <c r="B385" s="133"/>
      <c r="C385" s="133"/>
      <c r="D385" s="133"/>
      <c r="E385" s="133"/>
      <c r="F385" s="133"/>
      <c r="G385" s="139"/>
      <c r="H385" s="224"/>
      <c r="I385" s="206"/>
      <c r="J385" s="39"/>
      <c r="K385" s="39"/>
      <c r="L385" s="39"/>
      <c r="M385" s="39"/>
    </row>
    <row r="386" spans="1:13" s="1" customFormat="1" ht="12.75">
      <c r="A386" s="133"/>
      <c r="B386" s="133"/>
      <c r="C386" s="133"/>
      <c r="D386" s="133"/>
      <c r="E386" s="133"/>
      <c r="F386" s="133"/>
      <c r="G386" s="139"/>
      <c r="H386" s="224"/>
      <c r="I386" s="206"/>
      <c r="J386" s="39"/>
      <c r="K386" s="39"/>
      <c r="L386" s="39"/>
      <c r="M386" s="39"/>
    </row>
    <row r="387" spans="1:13" s="1" customFormat="1" ht="12.75">
      <c r="A387" s="133"/>
      <c r="B387" s="133"/>
      <c r="C387" s="133"/>
      <c r="D387" s="133"/>
      <c r="E387" s="133"/>
      <c r="F387" s="133"/>
      <c r="G387" s="139"/>
      <c r="H387" s="224"/>
      <c r="I387" s="206"/>
      <c r="J387" s="39"/>
      <c r="K387" s="39"/>
      <c r="L387" s="39"/>
      <c r="M387" s="39"/>
    </row>
    <row r="388" spans="1:13" s="1" customFormat="1" ht="12.75">
      <c r="A388" s="133"/>
      <c r="B388" s="133"/>
      <c r="C388" s="133"/>
      <c r="D388" s="133"/>
      <c r="E388" s="133"/>
      <c r="F388" s="133"/>
      <c r="G388" s="139"/>
      <c r="H388" s="224"/>
      <c r="I388" s="206"/>
      <c r="J388" s="39"/>
      <c r="K388" s="39"/>
      <c r="L388" s="39"/>
      <c r="M388" s="39"/>
    </row>
    <row r="389" spans="1:13" s="1" customFormat="1" ht="12.75">
      <c r="A389" s="133"/>
      <c r="B389" s="133"/>
      <c r="C389" s="133"/>
      <c r="D389" s="133"/>
      <c r="E389" s="133"/>
      <c r="F389" s="133"/>
      <c r="G389" s="139"/>
      <c r="H389" s="224"/>
      <c r="I389" s="206"/>
      <c r="J389" s="39"/>
      <c r="K389" s="39"/>
      <c r="L389" s="39"/>
      <c r="M389" s="39"/>
    </row>
    <row r="390" spans="1:13" s="1" customFormat="1" ht="12.75">
      <c r="A390" s="133"/>
      <c r="B390" s="133"/>
      <c r="C390" s="133"/>
      <c r="D390" s="133"/>
      <c r="E390" s="133"/>
      <c r="F390" s="133"/>
      <c r="G390" s="139"/>
      <c r="H390" s="224"/>
      <c r="I390" s="206"/>
      <c r="J390" s="39"/>
      <c r="K390" s="39"/>
      <c r="L390" s="39"/>
      <c r="M390" s="39"/>
    </row>
    <row r="391" spans="1:13" s="1" customFormat="1" ht="12.75">
      <c r="A391" s="133"/>
      <c r="B391" s="133"/>
      <c r="C391" s="133"/>
      <c r="D391" s="133"/>
      <c r="E391" s="133"/>
      <c r="F391" s="133"/>
      <c r="G391" s="139"/>
      <c r="H391" s="224"/>
      <c r="I391" s="206"/>
      <c r="J391" s="39"/>
      <c r="K391" s="39"/>
      <c r="L391" s="39"/>
      <c r="M391" s="39"/>
    </row>
    <row r="392" spans="1:13" s="1" customFormat="1" ht="12.75">
      <c r="A392" s="133"/>
      <c r="B392" s="133"/>
      <c r="C392" s="133"/>
      <c r="D392" s="133"/>
      <c r="E392" s="133"/>
      <c r="F392" s="133"/>
      <c r="G392" s="139"/>
      <c r="H392" s="224"/>
      <c r="I392" s="206"/>
      <c r="J392" s="39"/>
      <c r="K392" s="39"/>
      <c r="L392" s="39"/>
      <c r="M392" s="39"/>
    </row>
    <row r="393" spans="1:13" s="1" customFormat="1" ht="12.75">
      <c r="A393" s="133"/>
      <c r="B393" s="133"/>
      <c r="C393" s="133"/>
      <c r="D393" s="133"/>
      <c r="E393" s="133"/>
      <c r="F393" s="133"/>
      <c r="G393" s="139"/>
      <c r="H393" s="224"/>
      <c r="I393" s="206"/>
      <c r="J393" s="39"/>
      <c r="K393" s="39"/>
      <c r="L393" s="39"/>
      <c r="M393" s="39"/>
    </row>
    <row r="394" spans="1:13" s="1" customFormat="1" ht="12.75">
      <c r="A394" s="133"/>
      <c r="B394" s="133"/>
      <c r="C394" s="133"/>
      <c r="D394" s="133"/>
      <c r="E394" s="133"/>
      <c r="F394" s="133"/>
      <c r="G394" s="139"/>
      <c r="H394" s="224"/>
      <c r="I394" s="206"/>
      <c r="J394" s="39"/>
      <c r="K394" s="39"/>
      <c r="L394" s="39"/>
      <c r="M394" s="39"/>
    </row>
    <row r="395" spans="1:13" s="1" customFormat="1" ht="12.75">
      <c r="A395" s="133"/>
      <c r="B395" s="133"/>
      <c r="C395" s="133"/>
      <c r="D395" s="133"/>
      <c r="E395" s="133"/>
      <c r="F395" s="133"/>
      <c r="G395" s="139"/>
      <c r="H395" s="224"/>
      <c r="I395" s="206"/>
      <c r="J395" s="39"/>
      <c r="K395" s="39"/>
      <c r="L395" s="39"/>
      <c r="M395" s="39"/>
    </row>
    <row r="396" spans="1:13" s="1" customFormat="1" ht="12.75">
      <c r="A396" s="133"/>
      <c r="B396" s="133"/>
      <c r="C396" s="133"/>
      <c r="D396" s="133"/>
      <c r="E396" s="133"/>
      <c r="F396" s="133"/>
      <c r="G396" s="139"/>
      <c r="H396" s="224"/>
      <c r="I396" s="206"/>
      <c r="J396" s="39"/>
      <c r="K396" s="39"/>
      <c r="L396" s="39"/>
      <c r="M396" s="39"/>
    </row>
    <row r="397" spans="1:13" s="1" customFormat="1" ht="12.75">
      <c r="A397" s="133"/>
      <c r="B397" s="133"/>
      <c r="C397" s="133"/>
      <c r="D397" s="133"/>
      <c r="E397" s="133"/>
      <c r="F397" s="133"/>
      <c r="G397" s="139"/>
      <c r="H397" s="224"/>
      <c r="I397" s="206"/>
      <c r="J397" s="39"/>
      <c r="K397" s="39"/>
      <c r="L397" s="39"/>
      <c r="M397" s="39"/>
    </row>
    <row r="398" spans="1:13" s="1" customFormat="1" ht="12.75">
      <c r="A398" s="133"/>
      <c r="B398" s="133"/>
      <c r="C398" s="133"/>
      <c r="D398" s="133"/>
      <c r="E398" s="133"/>
      <c r="F398" s="133"/>
      <c r="G398" s="139"/>
      <c r="H398" s="224"/>
      <c r="I398" s="206"/>
      <c r="J398" s="39"/>
      <c r="K398" s="39"/>
      <c r="L398" s="39"/>
      <c r="M398" s="39"/>
    </row>
    <row r="399" spans="1:13" s="1" customFormat="1" ht="12.75">
      <c r="A399" s="133"/>
      <c r="B399" s="133"/>
      <c r="C399" s="133"/>
      <c r="D399" s="133"/>
      <c r="E399" s="133"/>
      <c r="F399" s="133"/>
      <c r="G399" s="139"/>
      <c r="H399" s="224"/>
      <c r="I399" s="206"/>
      <c r="J399" s="39"/>
      <c r="K399" s="39"/>
      <c r="L399" s="39"/>
      <c r="M399" s="39"/>
    </row>
    <row r="400" spans="1:13" s="1" customFormat="1" ht="12.75">
      <c r="A400" s="133"/>
      <c r="B400" s="133"/>
      <c r="C400" s="133"/>
      <c r="D400" s="133"/>
      <c r="E400" s="133"/>
      <c r="F400" s="133"/>
      <c r="G400" s="139"/>
      <c r="H400" s="224"/>
      <c r="I400" s="206"/>
      <c r="J400" s="39"/>
      <c r="K400" s="39"/>
      <c r="L400" s="39"/>
      <c r="M400" s="39"/>
    </row>
    <row r="401" spans="1:13" s="1" customFormat="1" ht="12.75">
      <c r="A401" s="133"/>
      <c r="B401" s="133"/>
      <c r="C401" s="133"/>
      <c r="D401" s="133"/>
      <c r="E401" s="133"/>
      <c r="F401" s="133"/>
      <c r="G401" s="139"/>
      <c r="H401" s="224"/>
      <c r="I401" s="206"/>
      <c r="J401" s="39"/>
      <c r="K401" s="39"/>
      <c r="L401" s="39"/>
      <c r="M401" s="39"/>
    </row>
    <row r="402" spans="1:13" s="1" customFormat="1" ht="12.75">
      <c r="A402" s="133"/>
      <c r="B402" s="133"/>
      <c r="C402" s="133"/>
      <c r="D402" s="133"/>
      <c r="E402" s="133"/>
      <c r="F402" s="133"/>
      <c r="G402" s="139"/>
      <c r="H402" s="224"/>
      <c r="I402" s="206"/>
      <c r="J402" s="39"/>
      <c r="K402" s="39"/>
      <c r="L402" s="39"/>
      <c r="M402" s="39"/>
    </row>
    <row r="403" spans="1:13" s="1" customFormat="1" ht="12.75">
      <c r="A403" s="133"/>
      <c r="B403" s="133"/>
      <c r="C403" s="133"/>
      <c r="D403" s="133"/>
      <c r="E403" s="133"/>
      <c r="F403" s="133"/>
      <c r="G403" s="139"/>
      <c r="H403" s="224"/>
      <c r="I403" s="206"/>
      <c r="J403" s="39"/>
      <c r="K403" s="39"/>
      <c r="L403" s="39"/>
      <c r="M403" s="39"/>
    </row>
    <row r="404" spans="1:13" s="1" customFormat="1" ht="12.75">
      <c r="A404" s="133"/>
      <c r="B404" s="133"/>
      <c r="C404" s="133"/>
      <c r="D404" s="133"/>
      <c r="E404" s="133"/>
      <c r="F404" s="133"/>
      <c r="G404" s="139"/>
      <c r="H404" s="224"/>
      <c r="I404" s="206"/>
      <c r="J404" s="39"/>
      <c r="K404" s="39"/>
      <c r="L404" s="39"/>
      <c r="M404" s="39"/>
    </row>
    <row r="405" spans="1:13" s="1" customFormat="1" ht="12.75">
      <c r="A405" s="133"/>
      <c r="B405" s="133"/>
      <c r="C405" s="133"/>
      <c r="D405" s="133"/>
      <c r="E405" s="133"/>
      <c r="F405" s="133"/>
      <c r="G405" s="139"/>
      <c r="H405" s="224"/>
      <c r="I405" s="206"/>
      <c r="J405" s="39"/>
      <c r="K405" s="39"/>
      <c r="L405" s="39"/>
      <c r="M405" s="39"/>
    </row>
    <row r="406" spans="1:13" s="1" customFormat="1" ht="12.75">
      <c r="A406" s="133"/>
      <c r="B406" s="133"/>
      <c r="C406" s="133"/>
      <c r="D406" s="133"/>
      <c r="E406" s="133"/>
      <c r="F406" s="133"/>
      <c r="G406" s="139"/>
      <c r="H406" s="224"/>
      <c r="I406" s="206"/>
      <c r="J406" s="39"/>
      <c r="K406" s="39"/>
      <c r="L406" s="39"/>
      <c r="M406" s="39"/>
    </row>
    <row r="407" spans="1:13" s="1" customFormat="1" ht="12.75">
      <c r="A407" s="133"/>
      <c r="B407" s="133"/>
      <c r="C407" s="133"/>
      <c r="D407" s="133"/>
      <c r="E407" s="133"/>
      <c r="F407" s="133"/>
      <c r="G407" s="139"/>
      <c r="H407" s="224"/>
      <c r="I407" s="206"/>
      <c r="J407" s="39"/>
      <c r="K407" s="39"/>
      <c r="L407" s="39"/>
      <c r="M407" s="39"/>
    </row>
    <row r="408" spans="1:13" s="1" customFormat="1" ht="12.75">
      <c r="A408" s="133"/>
      <c r="B408" s="133"/>
      <c r="C408" s="133"/>
      <c r="D408" s="133"/>
      <c r="E408" s="133"/>
      <c r="F408" s="133"/>
      <c r="G408" s="139"/>
      <c r="H408" s="224"/>
      <c r="I408" s="206"/>
      <c r="J408" s="39"/>
      <c r="K408" s="39"/>
      <c r="L408" s="39"/>
      <c r="M408" s="39"/>
    </row>
    <row r="409" spans="1:13" s="1" customFormat="1" ht="12.75">
      <c r="A409" s="133"/>
      <c r="B409" s="133"/>
      <c r="C409" s="133"/>
      <c r="D409" s="133"/>
      <c r="E409" s="133"/>
      <c r="F409" s="133"/>
      <c r="G409" s="139"/>
      <c r="H409" s="224"/>
      <c r="I409" s="206"/>
      <c r="J409" s="39"/>
      <c r="K409" s="39"/>
      <c r="L409" s="39"/>
      <c r="M409" s="39"/>
    </row>
    <row r="410" spans="1:13" s="1" customFormat="1" ht="12.75">
      <c r="A410" s="133"/>
      <c r="B410" s="133"/>
      <c r="C410" s="133"/>
      <c r="D410" s="133"/>
      <c r="E410" s="133"/>
      <c r="F410" s="133"/>
      <c r="G410" s="139"/>
      <c r="H410" s="224"/>
      <c r="I410" s="206"/>
      <c r="J410" s="39"/>
      <c r="K410" s="39"/>
      <c r="L410" s="39"/>
      <c r="M410" s="39"/>
    </row>
    <row r="411" spans="1:13" s="1" customFormat="1" ht="12.75">
      <c r="A411" s="133"/>
      <c r="B411" s="133"/>
      <c r="C411" s="133"/>
      <c r="D411" s="133"/>
      <c r="E411" s="133"/>
      <c r="F411" s="133"/>
      <c r="G411" s="139"/>
      <c r="H411" s="224"/>
      <c r="I411" s="206"/>
      <c r="J411" s="39"/>
      <c r="K411" s="39"/>
      <c r="L411" s="39"/>
      <c r="M411" s="39"/>
    </row>
    <row r="412" spans="7:13" s="1" customFormat="1" ht="12.75">
      <c r="G412" s="169"/>
      <c r="H412" s="224"/>
      <c r="I412" s="206"/>
      <c r="J412" s="39"/>
      <c r="K412" s="39"/>
      <c r="L412" s="39"/>
      <c r="M412" s="39"/>
    </row>
    <row r="413" spans="7:13" s="1" customFormat="1" ht="12.75">
      <c r="G413" s="169"/>
      <c r="H413" s="224"/>
      <c r="I413" s="206"/>
      <c r="J413" s="39"/>
      <c r="K413" s="39"/>
      <c r="L413" s="39"/>
      <c r="M413" s="39"/>
    </row>
    <row r="414" spans="7:13" s="1" customFormat="1" ht="12.75">
      <c r="G414" s="169"/>
      <c r="H414" s="224"/>
      <c r="I414" s="206"/>
      <c r="J414" s="39"/>
      <c r="K414" s="39"/>
      <c r="L414" s="39"/>
      <c r="M414" s="39"/>
    </row>
    <row r="415" spans="7:13" s="1" customFormat="1" ht="12.75">
      <c r="G415" s="169"/>
      <c r="H415" s="224"/>
      <c r="I415" s="206"/>
      <c r="J415" s="39"/>
      <c r="K415" s="39"/>
      <c r="L415" s="39"/>
      <c r="M415" s="39"/>
    </row>
    <row r="416" spans="7:13" s="1" customFormat="1" ht="12.75">
      <c r="G416" s="169"/>
      <c r="H416" s="224"/>
      <c r="I416" s="206"/>
      <c r="J416" s="39"/>
      <c r="K416" s="39"/>
      <c r="L416" s="39"/>
      <c r="M416" s="39"/>
    </row>
    <row r="417" spans="7:13" s="1" customFormat="1" ht="12.75">
      <c r="G417" s="169"/>
      <c r="H417" s="224"/>
      <c r="I417" s="206"/>
      <c r="J417" s="39"/>
      <c r="K417" s="39"/>
      <c r="L417" s="39"/>
      <c r="M417" s="39"/>
    </row>
    <row r="418" spans="7:13" s="1" customFormat="1" ht="12.75">
      <c r="G418" s="169"/>
      <c r="H418" s="224"/>
      <c r="I418" s="206"/>
      <c r="J418" s="39"/>
      <c r="K418" s="39"/>
      <c r="L418" s="39"/>
      <c r="M418" s="39"/>
    </row>
    <row r="419" spans="7:13" s="1" customFormat="1" ht="12.75">
      <c r="G419" s="169"/>
      <c r="H419" s="224"/>
      <c r="I419" s="206"/>
      <c r="J419" s="39"/>
      <c r="K419" s="39"/>
      <c r="L419" s="39"/>
      <c r="M419" s="39"/>
    </row>
    <row r="420" spans="7:13" s="1" customFormat="1" ht="12.75">
      <c r="G420" s="169"/>
      <c r="H420" s="224"/>
      <c r="I420" s="206"/>
      <c r="J420" s="39"/>
      <c r="K420" s="39"/>
      <c r="L420" s="39"/>
      <c r="M420" s="39"/>
    </row>
    <row r="421" spans="7:13" s="1" customFormat="1" ht="12.75">
      <c r="G421" s="169"/>
      <c r="H421" s="224"/>
      <c r="I421" s="206"/>
      <c r="J421" s="39"/>
      <c r="K421" s="39"/>
      <c r="L421" s="39"/>
      <c r="M421" s="39"/>
    </row>
    <row r="422" spans="7:13" s="1" customFormat="1" ht="12.75">
      <c r="G422" s="169"/>
      <c r="H422" s="224"/>
      <c r="I422" s="206"/>
      <c r="J422" s="39"/>
      <c r="K422" s="39"/>
      <c r="L422" s="39"/>
      <c r="M422" s="39"/>
    </row>
    <row r="423" spans="7:13" s="1" customFormat="1" ht="12.75">
      <c r="G423" s="169"/>
      <c r="H423" s="224"/>
      <c r="I423" s="206"/>
      <c r="J423" s="39"/>
      <c r="K423" s="39"/>
      <c r="L423" s="39"/>
      <c r="M423" s="39"/>
    </row>
    <row r="424" spans="7:13" s="1" customFormat="1" ht="12.75">
      <c r="G424" s="169"/>
      <c r="H424" s="224"/>
      <c r="I424" s="206"/>
      <c r="J424" s="39"/>
      <c r="K424" s="39"/>
      <c r="L424" s="39"/>
      <c r="M424" s="39"/>
    </row>
    <row r="425" spans="7:13" s="1" customFormat="1" ht="12.75">
      <c r="G425" s="169"/>
      <c r="H425" s="224"/>
      <c r="I425" s="206"/>
      <c r="J425" s="39"/>
      <c r="K425" s="39"/>
      <c r="L425" s="39"/>
      <c r="M425" s="39"/>
    </row>
    <row r="426" spans="7:13" s="1" customFormat="1" ht="12.75">
      <c r="G426" s="169"/>
      <c r="H426" s="224"/>
      <c r="I426" s="206"/>
      <c r="J426" s="39"/>
      <c r="K426" s="39"/>
      <c r="L426" s="39"/>
      <c r="M426" s="39"/>
    </row>
    <row r="427" spans="7:13" s="1" customFormat="1" ht="12.75">
      <c r="G427" s="169"/>
      <c r="H427" s="224"/>
      <c r="I427" s="206"/>
      <c r="J427" s="39"/>
      <c r="K427" s="39"/>
      <c r="L427" s="39"/>
      <c r="M427" s="39"/>
    </row>
    <row r="428" spans="7:13" s="1" customFormat="1" ht="12.75">
      <c r="G428" s="169"/>
      <c r="H428" s="224"/>
      <c r="I428" s="206"/>
      <c r="J428" s="39"/>
      <c r="K428" s="39"/>
      <c r="L428" s="39"/>
      <c r="M428" s="39"/>
    </row>
    <row r="429" spans="7:13" s="1" customFormat="1" ht="12.75">
      <c r="G429" s="169"/>
      <c r="H429" s="224"/>
      <c r="I429" s="206"/>
      <c r="J429" s="39"/>
      <c r="K429" s="39"/>
      <c r="L429" s="39"/>
      <c r="M429" s="39"/>
    </row>
    <row r="430" spans="7:13" s="1" customFormat="1" ht="12.75">
      <c r="G430" s="169"/>
      <c r="H430" s="224"/>
      <c r="I430" s="206"/>
      <c r="J430" s="39"/>
      <c r="K430" s="39"/>
      <c r="L430" s="39"/>
      <c r="M430" s="39"/>
    </row>
    <row r="431" spans="7:13" s="1" customFormat="1" ht="12.75">
      <c r="G431" s="169"/>
      <c r="H431" s="224"/>
      <c r="I431" s="206"/>
      <c r="J431" s="39"/>
      <c r="K431" s="39"/>
      <c r="L431" s="39"/>
      <c r="M431" s="39"/>
    </row>
    <row r="432" spans="7:13" s="1" customFormat="1" ht="12.75">
      <c r="G432" s="169"/>
      <c r="H432" s="224"/>
      <c r="I432" s="206"/>
      <c r="J432" s="39"/>
      <c r="K432" s="39"/>
      <c r="L432" s="39"/>
      <c r="M432" s="39"/>
    </row>
    <row r="433" spans="7:13" s="1" customFormat="1" ht="12.75">
      <c r="G433" s="169"/>
      <c r="H433" s="224"/>
      <c r="I433" s="206"/>
      <c r="J433" s="39"/>
      <c r="K433" s="39"/>
      <c r="L433" s="39"/>
      <c r="M433" s="39"/>
    </row>
    <row r="434" spans="7:13" s="1" customFormat="1" ht="12.75">
      <c r="G434" s="169"/>
      <c r="H434" s="224"/>
      <c r="I434" s="206"/>
      <c r="J434" s="39"/>
      <c r="K434" s="39"/>
      <c r="L434" s="39"/>
      <c r="M434" s="39"/>
    </row>
    <row r="435" spans="7:13" s="1" customFormat="1" ht="12.75">
      <c r="G435" s="169"/>
      <c r="H435" s="224"/>
      <c r="I435" s="206"/>
      <c r="J435" s="39"/>
      <c r="K435" s="39"/>
      <c r="L435" s="39"/>
      <c r="M435" s="39"/>
    </row>
    <row r="436" spans="7:13" s="1" customFormat="1" ht="12.75">
      <c r="G436" s="169"/>
      <c r="H436" s="224"/>
      <c r="I436" s="206"/>
      <c r="J436" s="39"/>
      <c r="K436" s="39"/>
      <c r="L436" s="39"/>
      <c r="M436" s="39"/>
    </row>
    <row r="437" spans="7:13" s="1" customFormat="1" ht="12.75">
      <c r="G437" s="169"/>
      <c r="H437" s="224"/>
      <c r="I437" s="206"/>
      <c r="J437" s="39"/>
      <c r="K437" s="39"/>
      <c r="L437" s="39"/>
      <c r="M437" s="39"/>
    </row>
    <row r="438" spans="7:13" s="1" customFormat="1" ht="12.75">
      <c r="G438" s="169"/>
      <c r="H438" s="224"/>
      <c r="I438" s="206"/>
      <c r="J438" s="39"/>
      <c r="K438" s="39"/>
      <c r="L438" s="39"/>
      <c r="M438" s="39"/>
    </row>
    <row r="439" spans="7:13" s="1" customFormat="1" ht="12.75">
      <c r="G439" s="169"/>
      <c r="H439" s="224"/>
      <c r="I439" s="206"/>
      <c r="J439" s="39"/>
      <c r="K439" s="39"/>
      <c r="L439" s="39"/>
      <c r="M439" s="39"/>
    </row>
    <row r="440" spans="7:13" s="1" customFormat="1" ht="12.75">
      <c r="G440" s="169"/>
      <c r="H440" s="224"/>
      <c r="I440" s="206"/>
      <c r="J440" s="39"/>
      <c r="K440" s="39"/>
      <c r="L440" s="39"/>
      <c r="M440" s="39"/>
    </row>
    <row r="441" spans="7:13" s="1" customFormat="1" ht="12.75">
      <c r="G441" s="169"/>
      <c r="H441" s="224"/>
      <c r="I441" s="206"/>
      <c r="J441" s="39"/>
      <c r="K441" s="39"/>
      <c r="L441" s="39"/>
      <c r="M441" s="39"/>
    </row>
    <row r="442" spans="7:13" s="1" customFormat="1" ht="12.75">
      <c r="G442" s="169"/>
      <c r="H442" s="224"/>
      <c r="I442" s="206"/>
      <c r="J442" s="39"/>
      <c r="K442" s="39"/>
      <c r="L442" s="39"/>
      <c r="M442" s="39"/>
    </row>
    <row r="443" spans="7:13" s="1" customFormat="1" ht="12.75">
      <c r="G443" s="169"/>
      <c r="H443" s="224"/>
      <c r="I443" s="206"/>
      <c r="J443" s="39"/>
      <c r="K443" s="39"/>
      <c r="L443" s="39"/>
      <c r="M443" s="39"/>
    </row>
    <row r="444" spans="7:13" s="1" customFormat="1" ht="12.75">
      <c r="G444" s="169"/>
      <c r="H444" s="224"/>
      <c r="I444" s="206"/>
      <c r="J444" s="39"/>
      <c r="K444" s="39"/>
      <c r="L444" s="39"/>
      <c r="M444" s="39"/>
    </row>
    <row r="445" spans="7:13" s="1" customFormat="1" ht="12.75">
      <c r="G445" s="169"/>
      <c r="H445" s="224"/>
      <c r="I445" s="206"/>
      <c r="J445" s="39"/>
      <c r="K445" s="39"/>
      <c r="L445" s="39"/>
      <c r="M445" s="39"/>
    </row>
    <row r="446" spans="7:13" s="1" customFormat="1" ht="12.75">
      <c r="G446" s="169"/>
      <c r="H446" s="224"/>
      <c r="I446" s="206"/>
      <c r="J446" s="39"/>
      <c r="K446" s="39"/>
      <c r="L446" s="39"/>
      <c r="M446" s="39"/>
    </row>
    <row r="447" spans="7:13" s="1" customFormat="1" ht="12.75">
      <c r="G447" s="169"/>
      <c r="H447" s="224"/>
      <c r="I447" s="206"/>
      <c r="J447" s="39"/>
      <c r="K447" s="39"/>
      <c r="L447" s="39"/>
      <c r="M447" s="39"/>
    </row>
    <row r="448" spans="7:13" s="1" customFormat="1" ht="12.75">
      <c r="G448" s="169"/>
      <c r="H448" s="224"/>
      <c r="I448" s="206"/>
      <c r="J448" s="39"/>
      <c r="K448" s="39"/>
      <c r="L448" s="39"/>
      <c r="M448" s="39"/>
    </row>
    <row r="449" spans="7:13" s="1" customFormat="1" ht="12.75">
      <c r="G449" s="169"/>
      <c r="H449" s="224"/>
      <c r="I449" s="206"/>
      <c r="J449" s="39"/>
      <c r="K449" s="39"/>
      <c r="L449" s="39"/>
      <c r="M449" s="39"/>
    </row>
    <row r="450" spans="7:13" s="1" customFormat="1" ht="12.75">
      <c r="G450" s="169"/>
      <c r="H450" s="224"/>
      <c r="I450" s="206"/>
      <c r="J450" s="39"/>
      <c r="K450" s="39"/>
      <c r="L450" s="39"/>
      <c r="M450" s="39"/>
    </row>
    <row r="451" spans="7:13" s="1" customFormat="1" ht="12.75">
      <c r="G451" s="169"/>
      <c r="H451" s="224"/>
      <c r="I451" s="206"/>
      <c r="J451" s="39"/>
      <c r="K451" s="39"/>
      <c r="L451" s="39"/>
      <c r="M451" s="39"/>
    </row>
    <row r="452" spans="7:13" s="1" customFormat="1" ht="12.75">
      <c r="G452" s="169"/>
      <c r="H452" s="224"/>
      <c r="I452" s="206"/>
      <c r="J452" s="39"/>
      <c r="K452" s="39"/>
      <c r="L452" s="39"/>
      <c r="M452" s="39"/>
    </row>
    <row r="453" spans="7:13" s="1" customFormat="1" ht="12.75">
      <c r="G453" s="169"/>
      <c r="H453" s="224"/>
      <c r="I453" s="206"/>
      <c r="J453" s="39"/>
      <c r="K453" s="39"/>
      <c r="L453" s="39"/>
      <c r="M453" s="39"/>
    </row>
    <row r="454" spans="7:13" s="1" customFormat="1" ht="12.75">
      <c r="G454" s="169"/>
      <c r="H454" s="224"/>
      <c r="I454" s="206"/>
      <c r="J454" s="39"/>
      <c r="K454" s="39"/>
      <c r="L454" s="39"/>
      <c r="M454" s="39"/>
    </row>
    <row r="455" spans="7:13" s="1" customFormat="1" ht="12.75">
      <c r="G455" s="169"/>
      <c r="H455" s="224"/>
      <c r="I455" s="206"/>
      <c r="J455" s="39"/>
      <c r="K455" s="39"/>
      <c r="L455" s="39"/>
      <c r="M455" s="39"/>
    </row>
    <row r="456" spans="7:13" s="1" customFormat="1" ht="12.75">
      <c r="G456" s="169"/>
      <c r="H456" s="224"/>
      <c r="I456" s="206"/>
      <c r="J456" s="39"/>
      <c r="K456" s="39"/>
      <c r="L456" s="39"/>
      <c r="M456" s="39"/>
    </row>
    <row r="457" spans="7:13" s="1" customFormat="1" ht="12.75">
      <c r="G457" s="169"/>
      <c r="H457" s="224"/>
      <c r="I457" s="39"/>
      <c r="J457" s="39"/>
      <c r="K457" s="39"/>
      <c r="L457" s="39"/>
      <c r="M457" s="39"/>
    </row>
    <row r="458" spans="7:13" s="1" customFormat="1" ht="12.75">
      <c r="G458" s="169"/>
      <c r="H458" s="224"/>
      <c r="I458" s="39"/>
      <c r="J458" s="39"/>
      <c r="K458" s="39"/>
      <c r="L458" s="39"/>
      <c r="M458" s="39"/>
    </row>
    <row r="459" spans="7:13" s="1" customFormat="1" ht="12.75">
      <c r="G459" s="169"/>
      <c r="H459" s="224"/>
      <c r="I459" s="39"/>
      <c r="J459" s="39"/>
      <c r="K459" s="39"/>
      <c r="L459" s="39"/>
      <c r="M459" s="39"/>
    </row>
    <row r="460" spans="7:13" s="1" customFormat="1" ht="12.75">
      <c r="G460" s="169"/>
      <c r="H460" s="224"/>
      <c r="I460" s="39"/>
      <c r="J460" s="39"/>
      <c r="K460" s="39"/>
      <c r="L460" s="39"/>
      <c r="M460" s="39"/>
    </row>
    <row r="461" spans="7:13" s="1" customFormat="1" ht="12.75">
      <c r="G461" s="169"/>
      <c r="H461" s="224"/>
      <c r="I461" s="39"/>
      <c r="J461" s="39"/>
      <c r="K461" s="39"/>
      <c r="L461" s="39"/>
      <c r="M461" s="39"/>
    </row>
    <row r="462" spans="7:13" s="1" customFormat="1" ht="12.75">
      <c r="G462" s="169"/>
      <c r="H462" s="224"/>
      <c r="I462" s="39"/>
      <c r="J462" s="39"/>
      <c r="K462" s="39"/>
      <c r="L462" s="39"/>
      <c r="M462" s="39"/>
    </row>
    <row r="463" spans="7:13" s="1" customFormat="1" ht="12.75">
      <c r="G463" s="169"/>
      <c r="H463" s="224"/>
      <c r="I463" s="39"/>
      <c r="J463" s="39"/>
      <c r="K463" s="39"/>
      <c r="L463" s="39"/>
      <c r="M463" s="39"/>
    </row>
    <row r="464" spans="7:13" s="1" customFormat="1" ht="12.75">
      <c r="G464" s="169"/>
      <c r="H464" s="224"/>
      <c r="I464" s="39"/>
      <c r="J464" s="39"/>
      <c r="K464" s="39"/>
      <c r="L464" s="39"/>
      <c r="M464" s="39"/>
    </row>
    <row r="465" spans="7:13" s="1" customFormat="1" ht="12.75">
      <c r="G465" s="169"/>
      <c r="H465" s="224"/>
      <c r="I465" s="39"/>
      <c r="J465" s="39"/>
      <c r="K465" s="39"/>
      <c r="L465" s="39"/>
      <c r="M465" s="39"/>
    </row>
    <row r="466" spans="7:13" s="1" customFormat="1" ht="12.75">
      <c r="G466" s="169"/>
      <c r="H466" s="224"/>
      <c r="I466" s="39"/>
      <c r="J466" s="39"/>
      <c r="K466" s="39"/>
      <c r="L466" s="39"/>
      <c r="M466" s="39"/>
    </row>
    <row r="467" spans="7:13" s="1" customFormat="1" ht="12.75">
      <c r="G467" s="169"/>
      <c r="H467" s="224"/>
      <c r="I467" s="39"/>
      <c r="J467" s="39"/>
      <c r="K467" s="39"/>
      <c r="L467" s="39"/>
      <c r="M467" s="39"/>
    </row>
    <row r="468" spans="7:13" s="1" customFormat="1" ht="12.75">
      <c r="G468" s="169"/>
      <c r="H468" s="224"/>
      <c r="I468" s="39"/>
      <c r="J468" s="39"/>
      <c r="K468" s="39"/>
      <c r="L468" s="39"/>
      <c r="M468" s="39"/>
    </row>
    <row r="469" spans="7:13" s="1" customFormat="1" ht="12.75">
      <c r="G469" s="169"/>
      <c r="H469" s="224"/>
      <c r="I469" s="39"/>
      <c r="J469" s="39"/>
      <c r="K469" s="39"/>
      <c r="L469" s="39"/>
      <c r="M469" s="39"/>
    </row>
    <row r="470" spans="7:13" s="1" customFormat="1" ht="12.75">
      <c r="G470" s="169"/>
      <c r="H470" s="224"/>
      <c r="I470" s="39"/>
      <c r="J470" s="39"/>
      <c r="K470" s="39"/>
      <c r="L470" s="39"/>
      <c r="M470" s="39"/>
    </row>
    <row r="471" spans="7:13" s="1" customFormat="1" ht="12.75">
      <c r="G471" s="169"/>
      <c r="H471" s="224"/>
      <c r="I471" s="39"/>
      <c r="J471" s="39"/>
      <c r="K471" s="39"/>
      <c r="L471" s="39"/>
      <c r="M471" s="39"/>
    </row>
    <row r="472" spans="7:13" s="1" customFormat="1" ht="12.75">
      <c r="G472" s="169"/>
      <c r="H472" s="224"/>
      <c r="I472" s="39"/>
      <c r="J472" s="28"/>
      <c r="K472" s="39"/>
      <c r="L472" s="39"/>
      <c r="M472" s="39"/>
    </row>
    <row r="473" spans="7:13" s="1" customFormat="1" ht="12.75">
      <c r="G473" s="169"/>
      <c r="H473" s="224"/>
      <c r="I473" s="39"/>
      <c r="J473" s="39"/>
      <c r="K473" s="39"/>
      <c r="L473" s="39"/>
      <c r="M473" s="39"/>
    </row>
    <row r="474" spans="7:13" s="1" customFormat="1" ht="12.75">
      <c r="G474" s="169"/>
      <c r="H474" s="224"/>
      <c r="I474" s="39"/>
      <c r="J474" s="39"/>
      <c r="K474" s="39"/>
      <c r="L474" s="39"/>
      <c r="M474" s="39"/>
    </row>
    <row r="475" spans="7:13" s="1" customFormat="1" ht="12.75">
      <c r="G475" s="169"/>
      <c r="H475" s="224"/>
      <c r="I475" s="39"/>
      <c r="J475" s="39"/>
      <c r="K475" s="39"/>
      <c r="L475" s="39"/>
      <c r="M475" s="39"/>
    </row>
    <row r="476" spans="7:13" s="1" customFormat="1" ht="12.75">
      <c r="G476" s="169"/>
      <c r="H476" s="224"/>
      <c r="I476" s="39"/>
      <c r="J476" s="39"/>
      <c r="K476" s="39"/>
      <c r="L476" s="39"/>
      <c r="M476" s="39"/>
    </row>
    <row r="477" spans="7:13" s="1" customFormat="1" ht="12.75">
      <c r="G477" s="169"/>
      <c r="H477" s="224"/>
      <c r="I477" s="39"/>
      <c r="J477" s="39"/>
      <c r="K477" s="39"/>
      <c r="L477" s="39"/>
      <c r="M477" s="39"/>
    </row>
    <row r="478" spans="7:13" s="1" customFormat="1" ht="12.75">
      <c r="G478" s="169"/>
      <c r="H478" s="224"/>
      <c r="I478" s="39"/>
      <c r="J478" s="39"/>
      <c r="K478" s="39"/>
      <c r="L478" s="39"/>
      <c r="M478" s="39"/>
    </row>
    <row r="479" spans="7:13" s="1" customFormat="1" ht="12.75">
      <c r="G479" s="169"/>
      <c r="H479" s="224"/>
      <c r="I479" s="39"/>
      <c r="J479" s="39"/>
      <c r="K479" s="39"/>
      <c r="L479" s="39"/>
      <c r="M479" s="39"/>
    </row>
    <row r="480" spans="7:13" s="1" customFormat="1" ht="12.75">
      <c r="G480" s="169"/>
      <c r="H480" s="224"/>
      <c r="I480" s="39"/>
      <c r="J480" s="39"/>
      <c r="K480" s="39"/>
      <c r="L480" s="39"/>
      <c r="M480" s="39"/>
    </row>
    <row r="481" spans="7:13" s="1" customFormat="1" ht="12.75">
      <c r="G481" s="169"/>
      <c r="H481" s="224"/>
      <c r="I481" s="39"/>
      <c r="J481" s="39"/>
      <c r="K481" s="39"/>
      <c r="L481" s="39"/>
      <c r="M481" s="39"/>
    </row>
    <row r="482" spans="7:13" s="1" customFormat="1" ht="12.75">
      <c r="G482" s="169"/>
      <c r="H482" s="224"/>
      <c r="I482" s="39"/>
      <c r="J482" s="39"/>
      <c r="K482" s="39"/>
      <c r="L482" s="39"/>
      <c r="M482" s="39"/>
    </row>
    <row r="483" spans="7:13" s="1" customFormat="1" ht="12.75">
      <c r="G483" s="169"/>
      <c r="H483" s="224"/>
      <c r="I483" s="39"/>
      <c r="J483" s="39"/>
      <c r="K483" s="39"/>
      <c r="L483" s="39"/>
      <c r="M483" s="39"/>
    </row>
    <row r="484" spans="7:13" s="1" customFormat="1" ht="12.75">
      <c r="G484" s="169"/>
      <c r="H484" s="224"/>
      <c r="I484" s="39"/>
      <c r="J484" s="39"/>
      <c r="K484" s="39"/>
      <c r="L484" s="39"/>
      <c r="M484" s="39"/>
    </row>
    <row r="485" spans="7:13" s="1" customFormat="1" ht="12.75">
      <c r="G485" s="169"/>
      <c r="H485" s="224"/>
      <c r="I485" s="39"/>
      <c r="J485" s="39"/>
      <c r="K485" s="39"/>
      <c r="L485" s="39"/>
      <c r="M485" s="39"/>
    </row>
    <row r="486" spans="7:13" s="1" customFormat="1" ht="12.75">
      <c r="G486" s="169"/>
      <c r="H486" s="224"/>
      <c r="I486" s="39"/>
      <c r="J486" s="39"/>
      <c r="K486" s="39"/>
      <c r="L486" s="39"/>
      <c r="M486" s="39"/>
    </row>
    <row r="487" spans="7:13" s="1" customFormat="1" ht="12.75">
      <c r="G487" s="169"/>
      <c r="H487" s="224"/>
      <c r="I487" s="39"/>
      <c r="J487" s="39"/>
      <c r="K487" s="39"/>
      <c r="L487" s="39"/>
      <c r="M487" s="39"/>
    </row>
    <row r="488" spans="7:13" s="1" customFormat="1" ht="12.75">
      <c r="G488" s="169"/>
      <c r="H488" s="224"/>
      <c r="I488" s="39"/>
      <c r="J488" s="39"/>
      <c r="K488" s="39"/>
      <c r="L488" s="39"/>
      <c r="M488" s="39"/>
    </row>
    <row r="489" spans="7:13" s="1" customFormat="1" ht="12.75">
      <c r="G489" s="169"/>
      <c r="H489" s="224"/>
      <c r="I489" s="39"/>
      <c r="J489" s="39"/>
      <c r="K489" s="39"/>
      <c r="L489" s="39"/>
      <c r="M489" s="39"/>
    </row>
    <row r="490" spans="7:13" s="1" customFormat="1" ht="12.75">
      <c r="G490" s="169"/>
      <c r="H490" s="224"/>
      <c r="I490" s="39"/>
      <c r="J490" s="39"/>
      <c r="K490" s="39"/>
      <c r="L490" s="39"/>
      <c r="M490" s="39"/>
    </row>
    <row r="491" spans="7:13" s="1" customFormat="1" ht="12.75">
      <c r="G491" s="169"/>
      <c r="H491" s="224"/>
      <c r="I491" s="39"/>
      <c r="J491" s="39"/>
      <c r="K491" s="39"/>
      <c r="L491" s="39"/>
      <c r="M491" s="39"/>
    </row>
    <row r="492" spans="7:13" s="1" customFormat="1" ht="12.75">
      <c r="G492" s="169"/>
      <c r="H492" s="224"/>
      <c r="I492" s="39"/>
      <c r="J492" s="39"/>
      <c r="K492" s="39"/>
      <c r="L492" s="39"/>
      <c r="M492" s="39"/>
    </row>
    <row r="493" spans="7:13" s="1" customFormat="1" ht="12.75">
      <c r="G493" s="169"/>
      <c r="H493" s="224"/>
      <c r="I493" s="39"/>
      <c r="J493" s="39"/>
      <c r="K493" s="39"/>
      <c r="L493" s="39"/>
      <c r="M493" s="39"/>
    </row>
    <row r="494" spans="7:13" s="1" customFormat="1" ht="12.75">
      <c r="G494" s="169"/>
      <c r="H494" s="224"/>
      <c r="I494" s="39"/>
      <c r="J494" s="39"/>
      <c r="K494" s="39"/>
      <c r="L494" s="39"/>
      <c r="M494" s="39"/>
    </row>
    <row r="495" spans="7:13" s="1" customFormat="1" ht="13.5" customHeight="1">
      <c r="G495" s="169"/>
      <c r="H495" s="224"/>
      <c r="I495" s="39"/>
      <c r="J495" s="39"/>
      <c r="K495" s="39"/>
      <c r="L495" s="39"/>
      <c r="M495" s="39"/>
    </row>
    <row r="496" spans="7:13" s="1" customFormat="1" ht="12.75">
      <c r="G496" s="169"/>
      <c r="H496" s="224"/>
      <c r="I496" s="39"/>
      <c r="J496" s="39"/>
      <c r="K496" s="39"/>
      <c r="L496" s="39"/>
      <c r="M496" s="39"/>
    </row>
    <row r="497" spans="7:13" s="1" customFormat="1" ht="12.75">
      <c r="G497" s="169"/>
      <c r="H497" s="224"/>
      <c r="I497" s="39"/>
      <c r="J497" s="39"/>
      <c r="K497" s="39"/>
      <c r="L497" s="39"/>
      <c r="M497" s="39"/>
    </row>
    <row r="498" spans="7:13" s="1" customFormat="1" ht="12.75">
      <c r="G498" s="169"/>
      <c r="H498" s="224"/>
      <c r="I498" s="39"/>
      <c r="J498" s="39"/>
      <c r="K498" s="39"/>
      <c r="L498" s="39"/>
      <c r="M498" s="39"/>
    </row>
    <row r="499" spans="7:13" s="1" customFormat="1" ht="12.75">
      <c r="G499" s="169"/>
      <c r="H499" s="224"/>
      <c r="I499" s="39"/>
      <c r="J499" s="39"/>
      <c r="K499" s="39"/>
      <c r="L499" s="39"/>
      <c r="M499" s="39"/>
    </row>
    <row r="500" spans="7:13" s="1" customFormat="1" ht="12.75">
      <c r="G500" s="169"/>
      <c r="H500" s="224"/>
      <c r="I500" s="39"/>
      <c r="J500" s="39"/>
      <c r="K500" s="39"/>
      <c r="L500" s="39"/>
      <c r="M500" s="39"/>
    </row>
    <row r="501" spans="7:13" s="1" customFormat="1" ht="12.75">
      <c r="G501" s="169"/>
      <c r="H501" s="224"/>
      <c r="I501" s="39"/>
      <c r="J501" s="39"/>
      <c r="K501" s="39"/>
      <c r="L501" s="39"/>
      <c r="M501" s="39"/>
    </row>
    <row r="502" spans="7:13" s="1" customFormat="1" ht="12.75">
      <c r="G502" s="169"/>
      <c r="H502" s="224"/>
      <c r="I502" s="39"/>
      <c r="J502" s="39"/>
      <c r="K502" s="39"/>
      <c r="L502" s="39"/>
      <c r="M502" s="39"/>
    </row>
    <row r="503" spans="7:13" s="1" customFormat="1" ht="12.75">
      <c r="G503" s="169"/>
      <c r="H503" s="224"/>
      <c r="I503" s="39"/>
      <c r="J503" s="39"/>
      <c r="K503" s="39"/>
      <c r="L503" s="39"/>
      <c r="M503" s="39"/>
    </row>
    <row r="504" spans="7:13" s="1" customFormat="1" ht="12.75">
      <c r="G504" s="169"/>
      <c r="H504" s="224"/>
      <c r="I504" s="39"/>
      <c r="J504" s="39"/>
      <c r="K504" s="39"/>
      <c r="L504" s="39"/>
      <c r="M504" s="39"/>
    </row>
    <row r="505" spans="7:13" s="1" customFormat="1" ht="12.75">
      <c r="G505" s="169"/>
      <c r="H505" s="224"/>
      <c r="I505" s="39"/>
      <c r="J505" s="39"/>
      <c r="K505" s="39"/>
      <c r="L505" s="39"/>
      <c r="M505" s="39"/>
    </row>
    <row r="506" spans="7:13" s="1" customFormat="1" ht="12.75">
      <c r="G506" s="169"/>
      <c r="H506" s="224"/>
      <c r="I506" s="39"/>
      <c r="J506" s="39"/>
      <c r="K506" s="39"/>
      <c r="L506" s="39"/>
      <c r="M506" s="39"/>
    </row>
    <row r="507" spans="7:13" s="1" customFormat="1" ht="12.75">
      <c r="G507" s="169"/>
      <c r="H507" s="224"/>
      <c r="I507" s="39"/>
      <c r="J507" s="39"/>
      <c r="K507" s="39"/>
      <c r="L507" s="39"/>
      <c r="M507" s="39"/>
    </row>
    <row r="508" spans="7:13" s="1" customFormat="1" ht="12.75">
      <c r="G508" s="169"/>
      <c r="H508" s="224"/>
      <c r="I508" s="39"/>
      <c r="J508" s="39"/>
      <c r="K508" s="39"/>
      <c r="L508" s="39"/>
      <c r="M508" s="39"/>
    </row>
    <row r="509" spans="7:13" s="1" customFormat="1" ht="12.75">
      <c r="G509" s="169"/>
      <c r="H509" s="224"/>
      <c r="I509" s="39"/>
      <c r="J509" s="39"/>
      <c r="K509" s="39"/>
      <c r="L509" s="39"/>
      <c r="M509" s="39"/>
    </row>
    <row r="510" spans="7:13" s="1" customFormat="1" ht="12.75">
      <c r="G510" s="169"/>
      <c r="H510" s="224"/>
      <c r="I510" s="39"/>
      <c r="J510" s="39"/>
      <c r="K510" s="39"/>
      <c r="L510" s="39"/>
      <c r="M510" s="39"/>
    </row>
    <row r="511" spans="7:13" s="1" customFormat="1" ht="12.75">
      <c r="G511" s="169"/>
      <c r="H511" s="224"/>
      <c r="I511" s="39"/>
      <c r="J511" s="39"/>
      <c r="K511" s="39"/>
      <c r="L511" s="39"/>
      <c r="M511" s="39"/>
    </row>
    <row r="512" spans="7:13" s="1" customFormat="1" ht="12.75">
      <c r="G512" s="169"/>
      <c r="H512" s="224"/>
      <c r="I512" s="39"/>
      <c r="J512" s="39"/>
      <c r="K512" s="39"/>
      <c r="L512" s="39"/>
      <c r="M512" s="39"/>
    </row>
    <row r="513" spans="7:13" s="1" customFormat="1" ht="12.75">
      <c r="G513" s="169"/>
      <c r="H513" s="224"/>
      <c r="I513" s="39"/>
      <c r="J513" s="39"/>
      <c r="K513" s="39"/>
      <c r="L513" s="39"/>
      <c r="M513" s="39"/>
    </row>
    <row r="514" spans="7:13" s="1" customFormat="1" ht="12.75">
      <c r="G514" s="169"/>
      <c r="H514" s="224"/>
      <c r="I514" s="39"/>
      <c r="J514" s="39"/>
      <c r="K514" s="39"/>
      <c r="L514" s="39"/>
      <c r="M514" s="39"/>
    </row>
    <row r="515" spans="7:13" s="1" customFormat="1" ht="12.75">
      <c r="G515" s="169"/>
      <c r="H515" s="224"/>
      <c r="I515" s="39"/>
      <c r="J515" s="39"/>
      <c r="K515" s="39"/>
      <c r="L515" s="39"/>
      <c r="M515" s="39"/>
    </row>
    <row r="516" spans="7:13" s="1" customFormat="1" ht="12.75">
      <c r="G516" s="169"/>
      <c r="H516" s="224"/>
      <c r="I516" s="39"/>
      <c r="J516" s="39"/>
      <c r="K516" s="39"/>
      <c r="L516" s="39"/>
      <c r="M516" s="39"/>
    </row>
    <row r="517" spans="7:13" s="1" customFormat="1" ht="12.75">
      <c r="G517" s="169"/>
      <c r="H517" s="224"/>
      <c r="I517" s="39"/>
      <c r="J517" s="39"/>
      <c r="K517" s="39"/>
      <c r="L517" s="39"/>
      <c r="M517" s="39"/>
    </row>
    <row r="518" spans="7:13" s="1" customFormat="1" ht="12.75">
      <c r="G518" s="169"/>
      <c r="H518" s="224"/>
      <c r="I518" s="39"/>
      <c r="J518" s="39"/>
      <c r="K518" s="39"/>
      <c r="L518" s="39"/>
      <c r="M518" s="39"/>
    </row>
    <row r="519" spans="7:13" s="1" customFormat="1" ht="12.75">
      <c r="G519" s="169"/>
      <c r="H519" s="224"/>
      <c r="I519" s="39"/>
      <c r="J519" s="39"/>
      <c r="K519" s="39"/>
      <c r="L519" s="39"/>
      <c r="M519" s="39"/>
    </row>
    <row r="520" spans="7:13" s="1" customFormat="1" ht="12.75">
      <c r="G520" s="169"/>
      <c r="H520" s="224"/>
      <c r="I520" s="39"/>
      <c r="J520" s="39"/>
      <c r="K520" s="39"/>
      <c r="L520" s="39"/>
      <c r="M520" s="39"/>
    </row>
    <row r="521" spans="7:13" s="1" customFormat="1" ht="12.75">
      <c r="G521" s="169"/>
      <c r="H521" s="224"/>
      <c r="I521" s="39"/>
      <c r="J521" s="39"/>
      <c r="K521" s="39"/>
      <c r="L521" s="39"/>
      <c r="M521" s="39"/>
    </row>
    <row r="522" spans="7:13" s="1" customFormat="1" ht="12.75">
      <c r="G522" s="169"/>
      <c r="H522" s="224"/>
      <c r="I522" s="39"/>
      <c r="J522" s="39"/>
      <c r="K522" s="39"/>
      <c r="L522" s="39"/>
      <c r="M522" s="39"/>
    </row>
    <row r="523" spans="7:13" s="1" customFormat="1" ht="12.75">
      <c r="G523" s="169"/>
      <c r="H523" s="224"/>
      <c r="I523" s="39"/>
      <c r="J523" s="39"/>
      <c r="K523" s="39"/>
      <c r="L523" s="39"/>
      <c r="M523" s="39"/>
    </row>
    <row r="524" spans="7:13" s="1" customFormat="1" ht="12.75">
      <c r="G524" s="169"/>
      <c r="H524" s="224"/>
      <c r="I524" s="39"/>
      <c r="J524" s="39"/>
      <c r="K524" s="39"/>
      <c r="L524" s="39"/>
      <c r="M524" s="39"/>
    </row>
    <row r="525" spans="7:13" s="1" customFormat="1" ht="12.75">
      <c r="G525" s="169"/>
      <c r="H525" s="224"/>
      <c r="I525" s="39"/>
      <c r="J525" s="39"/>
      <c r="K525" s="39"/>
      <c r="L525" s="39"/>
      <c r="M525" s="39"/>
    </row>
    <row r="526" spans="7:13" s="1" customFormat="1" ht="12.75">
      <c r="G526" s="169"/>
      <c r="H526" s="224"/>
      <c r="I526" s="39"/>
      <c r="J526" s="39"/>
      <c r="K526" s="39"/>
      <c r="L526" s="39"/>
      <c r="M526" s="39"/>
    </row>
    <row r="527" spans="7:13" s="1" customFormat="1" ht="12.75">
      <c r="G527" s="169"/>
      <c r="H527" s="224"/>
      <c r="I527" s="39"/>
      <c r="J527" s="39"/>
      <c r="K527" s="39"/>
      <c r="L527" s="39"/>
      <c r="M527" s="39"/>
    </row>
    <row r="528" spans="7:13" s="1" customFormat="1" ht="12.75">
      <c r="G528" s="169"/>
      <c r="H528" s="224"/>
      <c r="I528" s="39"/>
      <c r="J528" s="39"/>
      <c r="K528" s="39"/>
      <c r="L528" s="39"/>
      <c r="M528" s="39"/>
    </row>
    <row r="529" spans="7:13" s="1" customFormat="1" ht="12.75">
      <c r="G529" s="169"/>
      <c r="H529" s="224"/>
      <c r="I529" s="39"/>
      <c r="J529" s="39"/>
      <c r="K529" s="39"/>
      <c r="L529" s="39"/>
      <c r="M529" s="39"/>
    </row>
    <row r="530" spans="7:13" s="1" customFormat="1" ht="12.75">
      <c r="G530" s="169"/>
      <c r="H530" s="224"/>
      <c r="I530" s="39"/>
      <c r="J530" s="39"/>
      <c r="K530" s="39"/>
      <c r="L530" s="39"/>
      <c r="M530" s="39"/>
    </row>
    <row r="531" spans="7:13" s="1" customFormat="1" ht="12.75">
      <c r="G531" s="169"/>
      <c r="H531" s="224"/>
      <c r="I531" s="39"/>
      <c r="J531" s="39"/>
      <c r="K531" s="39"/>
      <c r="L531" s="39"/>
      <c r="M531" s="39"/>
    </row>
    <row r="532" spans="7:13" s="1" customFormat="1" ht="12.75">
      <c r="G532" s="169"/>
      <c r="H532" s="224"/>
      <c r="I532" s="39"/>
      <c r="J532" s="39"/>
      <c r="K532" s="39"/>
      <c r="L532" s="39"/>
      <c r="M532" s="39"/>
    </row>
    <row r="533" spans="7:13" s="1" customFormat="1" ht="12.75">
      <c r="G533" s="169"/>
      <c r="H533" s="224"/>
      <c r="I533" s="39"/>
      <c r="J533" s="39"/>
      <c r="K533" s="39"/>
      <c r="L533" s="39"/>
      <c r="M533" s="39"/>
    </row>
    <row r="534" spans="7:13" s="1" customFormat="1" ht="12.75">
      <c r="G534" s="169"/>
      <c r="H534" s="224"/>
      <c r="I534" s="39"/>
      <c r="J534" s="39"/>
      <c r="K534" s="39"/>
      <c r="L534" s="39"/>
      <c r="M534" s="39"/>
    </row>
    <row r="535" spans="7:13" s="1" customFormat="1" ht="12.75">
      <c r="G535" s="169"/>
      <c r="H535" s="224"/>
      <c r="I535" s="39"/>
      <c r="J535" s="39"/>
      <c r="K535" s="39"/>
      <c r="L535" s="39"/>
      <c r="M535" s="39"/>
    </row>
    <row r="536" spans="7:13" s="1" customFormat="1" ht="12.75">
      <c r="G536" s="169"/>
      <c r="H536" s="224"/>
      <c r="I536" s="39"/>
      <c r="J536" s="39"/>
      <c r="K536" s="39"/>
      <c r="L536" s="39"/>
      <c r="M536" s="39"/>
    </row>
    <row r="537" spans="7:13" s="1" customFormat="1" ht="12.75">
      <c r="G537" s="169"/>
      <c r="H537" s="224"/>
      <c r="I537" s="39"/>
      <c r="J537" s="39"/>
      <c r="K537" s="39"/>
      <c r="L537" s="39"/>
      <c r="M537" s="39"/>
    </row>
    <row r="538" spans="7:13" s="1" customFormat="1" ht="12.75">
      <c r="G538" s="169"/>
      <c r="H538" s="224"/>
      <c r="I538" s="39"/>
      <c r="J538" s="39"/>
      <c r="K538" s="39"/>
      <c r="L538" s="39"/>
      <c r="M538" s="39"/>
    </row>
    <row r="539" spans="7:13" s="1" customFormat="1" ht="12.75">
      <c r="G539" s="169"/>
      <c r="H539" s="224"/>
      <c r="I539" s="39"/>
      <c r="J539" s="39"/>
      <c r="K539" s="39"/>
      <c r="L539" s="39"/>
      <c r="M539" s="39"/>
    </row>
    <row r="540" spans="7:13" s="1" customFormat="1" ht="12.75">
      <c r="G540" s="169"/>
      <c r="H540" s="224"/>
      <c r="I540" s="39"/>
      <c r="J540" s="39"/>
      <c r="K540" s="39"/>
      <c r="L540" s="39"/>
      <c r="M540" s="39"/>
    </row>
    <row r="541" spans="7:13" s="1" customFormat="1" ht="12.75">
      <c r="G541" s="169"/>
      <c r="H541" s="224"/>
      <c r="I541" s="39"/>
      <c r="J541" s="39"/>
      <c r="K541" s="39"/>
      <c r="L541" s="39"/>
      <c r="M541" s="39"/>
    </row>
    <row r="542" spans="7:13" s="1" customFormat="1" ht="12.75">
      <c r="G542" s="169"/>
      <c r="H542" s="224"/>
      <c r="I542" s="39"/>
      <c r="J542" s="39"/>
      <c r="K542" s="39"/>
      <c r="L542" s="39"/>
      <c r="M542" s="39"/>
    </row>
    <row r="543" spans="7:13" s="1" customFormat="1" ht="12.75">
      <c r="G543" s="169"/>
      <c r="H543" s="224"/>
      <c r="I543" s="39"/>
      <c r="J543" s="39"/>
      <c r="K543" s="39"/>
      <c r="L543" s="39"/>
      <c r="M543" s="39"/>
    </row>
    <row r="544" spans="7:13" s="1" customFormat="1" ht="12.75">
      <c r="G544" s="169"/>
      <c r="H544" s="224"/>
      <c r="I544" s="39"/>
      <c r="J544" s="39"/>
      <c r="K544" s="39"/>
      <c r="L544" s="39"/>
      <c r="M544" s="39"/>
    </row>
    <row r="545" spans="7:13" s="1" customFormat="1" ht="12.75">
      <c r="G545" s="169"/>
      <c r="H545" s="224"/>
      <c r="I545" s="39"/>
      <c r="J545" s="39"/>
      <c r="K545" s="39"/>
      <c r="L545" s="39"/>
      <c r="M545" s="39"/>
    </row>
    <row r="546" spans="7:13" s="1" customFormat="1" ht="12.75">
      <c r="G546" s="169"/>
      <c r="H546" s="224"/>
      <c r="I546" s="39"/>
      <c r="J546" s="39"/>
      <c r="K546" s="39"/>
      <c r="L546" s="39"/>
      <c r="M546" s="39"/>
    </row>
    <row r="547" spans="7:13" s="1" customFormat="1" ht="12.75">
      <c r="G547" s="169"/>
      <c r="H547" s="224"/>
      <c r="I547" s="39"/>
      <c r="J547" s="39"/>
      <c r="K547" s="39"/>
      <c r="L547" s="39"/>
      <c r="M547" s="39"/>
    </row>
    <row r="548" spans="7:13" s="1" customFormat="1" ht="12.75">
      <c r="G548" s="169"/>
      <c r="H548" s="224"/>
      <c r="I548" s="39"/>
      <c r="J548" s="39"/>
      <c r="K548" s="39"/>
      <c r="L548" s="39"/>
      <c r="M548" s="39"/>
    </row>
    <row r="549" spans="7:13" s="1" customFormat="1" ht="12.75">
      <c r="G549" s="169"/>
      <c r="H549" s="224"/>
      <c r="I549" s="39"/>
      <c r="J549" s="39"/>
      <c r="K549" s="39"/>
      <c r="L549" s="39"/>
      <c r="M549" s="39"/>
    </row>
    <row r="550" spans="7:13" s="1" customFormat="1" ht="12.75">
      <c r="G550" s="169"/>
      <c r="H550" s="224"/>
      <c r="I550" s="39"/>
      <c r="J550" s="39"/>
      <c r="K550" s="39"/>
      <c r="L550" s="39"/>
      <c r="M550" s="39"/>
    </row>
    <row r="551" spans="7:13" s="1" customFormat="1" ht="12.75">
      <c r="G551" s="169"/>
      <c r="H551" s="224"/>
      <c r="I551" s="39"/>
      <c r="J551" s="39"/>
      <c r="K551" s="39"/>
      <c r="L551" s="39"/>
      <c r="M551" s="39"/>
    </row>
    <row r="552" spans="7:13" s="1" customFormat="1" ht="12.75">
      <c r="G552" s="169"/>
      <c r="H552" s="224"/>
      <c r="I552" s="39"/>
      <c r="J552" s="39"/>
      <c r="K552" s="39"/>
      <c r="L552" s="39"/>
      <c r="M552" s="39"/>
    </row>
    <row r="553" spans="7:13" s="1" customFormat="1" ht="12.75">
      <c r="G553" s="169"/>
      <c r="H553" s="224"/>
      <c r="I553" s="39"/>
      <c r="J553" s="39"/>
      <c r="K553" s="39"/>
      <c r="L553" s="39"/>
      <c r="M553" s="39"/>
    </row>
    <row r="554" spans="7:13" s="1" customFormat="1" ht="12.75">
      <c r="G554" s="169"/>
      <c r="H554" s="224"/>
      <c r="I554" s="39"/>
      <c r="J554" s="39"/>
      <c r="K554" s="39"/>
      <c r="L554" s="39"/>
      <c r="M554" s="39"/>
    </row>
    <row r="555" spans="7:13" s="1" customFormat="1" ht="12.75">
      <c r="G555" s="169"/>
      <c r="H555" s="224"/>
      <c r="I555" s="39"/>
      <c r="J555" s="39"/>
      <c r="K555" s="39"/>
      <c r="L555" s="39"/>
      <c r="M555" s="39"/>
    </row>
    <row r="556" spans="7:13" s="1" customFormat="1" ht="12.75">
      <c r="G556" s="169"/>
      <c r="H556" s="224"/>
      <c r="I556" s="39"/>
      <c r="J556" s="39"/>
      <c r="K556" s="39"/>
      <c r="L556" s="39"/>
      <c r="M556" s="39"/>
    </row>
    <row r="557" spans="7:13" s="1" customFormat="1" ht="12.75">
      <c r="G557" s="169"/>
      <c r="H557" s="224"/>
      <c r="I557" s="39"/>
      <c r="J557" s="39"/>
      <c r="K557" s="39"/>
      <c r="L557" s="39"/>
      <c r="M557" s="39"/>
    </row>
    <row r="558" spans="7:13" s="1" customFormat="1" ht="12.75">
      <c r="G558" s="169"/>
      <c r="H558" s="224"/>
      <c r="I558" s="39"/>
      <c r="J558" s="39"/>
      <c r="K558" s="39"/>
      <c r="L558" s="39"/>
      <c r="M558" s="39"/>
    </row>
    <row r="559" spans="7:13" s="1" customFormat="1" ht="12.75">
      <c r="G559" s="169"/>
      <c r="H559" s="224"/>
      <c r="I559" s="39"/>
      <c r="J559" s="39"/>
      <c r="K559" s="39"/>
      <c r="L559" s="39"/>
      <c r="M559" s="39"/>
    </row>
    <row r="560" spans="7:13" s="1" customFormat="1" ht="12.75">
      <c r="G560" s="169"/>
      <c r="H560" s="224"/>
      <c r="I560" s="39"/>
      <c r="J560" s="39"/>
      <c r="K560" s="39"/>
      <c r="L560" s="39"/>
      <c r="M560" s="39"/>
    </row>
    <row r="561" spans="7:13" s="1" customFormat="1" ht="12.75">
      <c r="G561" s="169"/>
      <c r="H561" s="224"/>
      <c r="I561" s="39"/>
      <c r="J561" s="39"/>
      <c r="K561" s="39"/>
      <c r="L561" s="39"/>
      <c r="M561" s="39"/>
    </row>
    <row r="562" spans="7:13" s="1" customFormat="1" ht="12.75">
      <c r="G562" s="169"/>
      <c r="H562" s="224"/>
      <c r="I562" s="39"/>
      <c r="J562" s="39"/>
      <c r="K562" s="39"/>
      <c r="L562" s="39"/>
      <c r="M562" s="39"/>
    </row>
    <row r="563" spans="7:13" s="1" customFormat="1" ht="12.75">
      <c r="G563" s="169"/>
      <c r="H563" s="224"/>
      <c r="I563" s="39"/>
      <c r="J563" s="39"/>
      <c r="K563" s="39"/>
      <c r="L563" s="39"/>
      <c r="M563" s="39"/>
    </row>
    <row r="564" spans="7:13" s="1" customFormat="1" ht="12.75">
      <c r="G564" s="169"/>
      <c r="H564" s="224"/>
      <c r="I564" s="39"/>
      <c r="J564" s="39"/>
      <c r="K564" s="39"/>
      <c r="L564" s="39"/>
      <c r="M564" s="39"/>
    </row>
    <row r="565" spans="7:13" s="1" customFormat="1" ht="12.75">
      <c r="G565" s="169"/>
      <c r="H565" s="224"/>
      <c r="I565" s="39"/>
      <c r="J565" s="39"/>
      <c r="K565" s="39"/>
      <c r="L565" s="39"/>
      <c r="M565" s="39"/>
    </row>
    <row r="566" spans="7:13" s="1" customFormat="1" ht="12.75">
      <c r="G566" s="169"/>
      <c r="H566" s="224"/>
      <c r="I566" s="39"/>
      <c r="J566" s="39"/>
      <c r="K566" s="39"/>
      <c r="L566" s="39"/>
      <c r="M566" s="39"/>
    </row>
    <row r="567" spans="7:13" s="1" customFormat="1" ht="12.75">
      <c r="G567" s="169"/>
      <c r="H567" s="224"/>
      <c r="I567" s="39"/>
      <c r="J567" s="39"/>
      <c r="K567" s="39"/>
      <c r="L567" s="39"/>
      <c r="M567" s="39"/>
    </row>
    <row r="568" spans="7:13" s="1" customFormat="1" ht="12.75">
      <c r="G568" s="169"/>
      <c r="H568" s="224"/>
      <c r="I568" s="39"/>
      <c r="J568" s="39"/>
      <c r="K568" s="39"/>
      <c r="L568" s="39"/>
      <c r="M568" s="39"/>
    </row>
    <row r="569" spans="7:13" s="1" customFormat="1" ht="12.75">
      <c r="G569" s="169"/>
      <c r="H569" s="224"/>
      <c r="I569" s="39"/>
      <c r="J569" s="39"/>
      <c r="K569" s="39"/>
      <c r="L569" s="39"/>
      <c r="M569" s="39"/>
    </row>
    <row r="570" spans="7:13" s="1" customFormat="1" ht="12.75">
      <c r="G570" s="169"/>
      <c r="H570" s="224"/>
      <c r="I570" s="39"/>
      <c r="J570" s="39"/>
      <c r="K570" s="39"/>
      <c r="L570" s="39"/>
      <c r="M570" s="39"/>
    </row>
    <row r="571" spans="7:13" s="1" customFormat="1" ht="12.75">
      <c r="G571" s="169"/>
      <c r="H571" s="224"/>
      <c r="I571" s="39"/>
      <c r="J571" s="39"/>
      <c r="K571" s="39"/>
      <c r="L571" s="39"/>
      <c r="M571" s="39"/>
    </row>
    <row r="572" spans="7:13" s="1" customFormat="1" ht="12.75">
      <c r="G572" s="169"/>
      <c r="H572" s="224"/>
      <c r="I572" s="39"/>
      <c r="J572" s="39"/>
      <c r="K572" s="39"/>
      <c r="L572" s="39"/>
      <c r="M572" s="39"/>
    </row>
    <row r="573" spans="7:13" s="1" customFormat="1" ht="12.75">
      <c r="G573" s="169"/>
      <c r="H573" s="224"/>
      <c r="I573" s="39"/>
      <c r="J573" s="39"/>
      <c r="K573" s="39"/>
      <c r="L573" s="39"/>
      <c r="M573" s="39"/>
    </row>
    <row r="574" spans="7:13" s="1" customFormat="1" ht="12.75">
      <c r="G574" s="169"/>
      <c r="H574" s="224"/>
      <c r="I574" s="39"/>
      <c r="J574" s="39"/>
      <c r="K574" s="39"/>
      <c r="L574" s="39"/>
      <c r="M574" s="39"/>
    </row>
    <row r="575" spans="7:13" s="1" customFormat="1" ht="12.75">
      <c r="G575" s="169"/>
      <c r="H575" s="224"/>
      <c r="I575" s="39"/>
      <c r="J575" s="39"/>
      <c r="K575" s="39"/>
      <c r="L575" s="39"/>
      <c r="M575" s="39"/>
    </row>
    <row r="576" spans="7:13" s="1" customFormat="1" ht="12.75">
      <c r="G576" s="169"/>
      <c r="H576" s="224"/>
      <c r="I576" s="39"/>
      <c r="J576" s="39"/>
      <c r="K576" s="39"/>
      <c r="L576" s="39"/>
      <c r="M576" s="39"/>
    </row>
    <row r="577" spans="7:13" s="1" customFormat="1" ht="12.75">
      <c r="G577" s="169"/>
      <c r="H577" s="224"/>
      <c r="I577" s="39"/>
      <c r="J577" s="39"/>
      <c r="K577" s="39"/>
      <c r="L577" s="39"/>
      <c r="M577" s="39"/>
    </row>
    <row r="578" spans="7:13" s="1" customFormat="1" ht="12.75">
      <c r="G578" s="169"/>
      <c r="H578" s="224"/>
      <c r="I578" s="39"/>
      <c r="J578" s="39"/>
      <c r="K578" s="39"/>
      <c r="L578" s="39"/>
      <c r="M578" s="39"/>
    </row>
    <row r="579" spans="7:13" s="1" customFormat="1" ht="12.75">
      <c r="G579" s="169"/>
      <c r="H579" s="224"/>
      <c r="I579" s="39"/>
      <c r="J579" s="39"/>
      <c r="K579" s="39"/>
      <c r="L579" s="39"/>
      <c r="M579" s="39"/>
    </row>
    <row r="580" spans="7:13" s="1" customFormat="1" ht="12.75">
      <c r="G580" s="169"/>
      <c r="H580" s="224"/>
      <c r="I580" s="39"/>
      <c r="J580" s="39"/>
      <c r="K580" s="39"/>
      <c r="L580" s="39"/>
      <c r="M580" s="39"/>
    </row>
    <row r="581" spans="7:13" s="1" customFormat="1" ht="12.75">
      <c r="G581" s="169"/>
      <c r="H581" s="224"/>
      <c r="I581" s="39"/>
      <c r="J581" s="39"/>
      <c r="K581" s="39"/>
      <c r="L581" s="39"/>
      <c r="M581" s="39"/>
    </row>
    <row r="582" spans="7:13" s="1" customFormat="1" ht="12.75">
      <c r="G582" s="169"/>
      <c r="H582" s="224"/>
      <c r="I582" s="39"/>
      <c r="J582" s="39"/>
      <c r="K582" s="39"/>
      <c r="L582" s="39"/>
      <c r="M582" s="39"/>
    </row>
    <row r="583" spans="7:13" s="1" customFormat="1" ht="12.75">
      <c r="G583" s="169"/>
      <c r="H583" s="224"/>
      <c r="I583" s="39"/>
      <c r="J583" s="39"/>
      <c r="K583" s="39"/>
      <c r="L583" s="39"/>
      <c r="M583" s="39"/>
    </row>
    <row r="584" spans="7:13" s="1" customFormat="1" ht="12.75">
      <c r="G584" s="169"/>
      <c r="H584" s="224"/>
      <c r="I584" s="39"/>
      <c r="J584" s="39"/>
      <c r="K584" s="39"/>
      <c r="L584" s="39"/>
      <c r="M584" s="39"/>
    </row>
    <row r="585" spans="7:13" s="1" customFormat="1" ht="12.75">
      <c r="G585" s="169"/>
      <c r="H585" s="224"/>
      <c r="I585" s="39"/>
      <c r="J585" s="39"/>
      <c r="K585" s="39"/>
      <c r="L585" s="39"/>
      <c r="M585" s="39"/>
    </row>
    <row r="586" spans="7:13" s="1" customFormat="1" ht="12.75">
      <c r="G586" s="169"/>
      <c r="H586" s="224"/>
      <c r="I586" s="39"/>
      <c r="J586" s="39"/>
      <c r="K586" s="39"/>
      <c r="L586" s="39"/>
      <c r="M586" s="39"/>
    </row>
    <row r="587" spans="7:13" s="1" customFormat="1" ht="12.75">
      <c r="G587" s="169"/>
      <c r="H587" s="224"/>
      <c r="I587" s="39"/>
      <c r="J587" s="39"/>
      <c r="K587" s="39"/>
      <c r="L587" s="39"/>
      <c r="M587" s="39"/>
    </row>
    <row r="588" spans="7:13" s="1" customFormat="1" ht="12.75">
      <c r="G588" s="169"/>
      <c r="H588" s="224"/>
      <c r="I588" s="39"/>
      <c r="J588" s="39"/>
      <c r="K588" s="39"/>
      <c r="L588" s="39"/>
      <c r="M588" s="39"/>
    </row>
    <row r="589" spans="7:13" s="1" customFormat="1" ht="12.75">
      <c r="G589" s="169"/>
      <c r="H589" s="224"/>
      <c r="I589" s="39"/>
      <c r="J589" s="39"/>
      <c r="K589" s="39"/>
      <c r="L589" s="39"/>
      <c r="M589" s="39"/>
    </row>
    <row r="590" spans="7:13" s="1" customFormat="1" ht="12.75">
      <c r="G590" s="169"/>
      <c r="H590" s="224"/>
      <c r="I590" s="39"/>
      <c r="J590" s="39"/>
      <c r="K590" s="39"/>
      <c r="L590" s="39"/>
      <c r="M590" s="39"/>
    </row>
    <row r="591" spans="7:13" s="1" customFormat="1" ht="12.75">
      <c r="G591" s="169"/>
      <c r="H591" s="224"/>
      <c r="I591" s="39"/>
      <c r="J591" s="39"/>
      <c r="K591" s="39"/>
      <c r="L591" s="39"/>
      <c r="M591" s="39"/>
    </row>
    <row r="592" spans="7:13" s="1" customFormat="1" ht="12.75">
      <c r="G592" s="169"/>
      <c r="H592" s="224"/>
      <c r="I592" s="39"/>
      <c r="J592" s="39"/>
      <c r="K592" s="39"/>
      <c r="L592" s="39"/>
      <c r="M592" s="39"/>
    </row>
    <row r="593" spans="7:13" s="1" customFormat="1" ht="12.75">
      <c r="G593" s="169"/>
      <c r="H593" s="224"/>
      <c r="I593" s="39"/>
      <c r="J593" s="39"/>
      <c r="K593" s="39"/>
      <c r="L593" s="39"/>
      <c r="M593" s="39"/>
    </row>
    <row r="594" spans="7:13" s="1" customFormat="1" ht="12.75">
      <c r="G594" s="169"/>
      <c r="H594" s="224"/>
      <c r="I594" s="39"/>
      <c r="J594" s="39"/>
      <c r="K594" s="39"/>
      <c r="L594" s="39"/>
      <c r="M594" s="39"/>
    </row>
    <row r="595" spans="7:13" s="1" customFormat="1" ht="12.75">
      <c r="G595" s="169"/>
      <c r="H595" s="224"/>
      <c r="I595" s="39"/>
      <c r="J595" s="39"/>
      <c r="K595" s="39"/>
      <c r="L595" s="39"/>
      <c r="M595" s="39"/>
    </row>
    <row r="596" spans="7:13" s="1" customFormat="1" ht="12.75">
      <c r="G596" s="169"/>
      <c r="H596" s="224"/>
      <c r="I596" s="39"/>
      <c r="J596" s="39"/>
      <c r="K596" s="39"/>
      <c r="L596" s="39"/>
      <c r="M596" s="39"/>
    </row>
    <row r="597" spans="7:13" s="1" customFormat="1" ht="12.75">
      <c r="G597" s="169"/>
      <c r="H597" s="224"/>
      <c r="I597" s="39"/>
      <c r="J597" s="39"/>
      <c r="K597" s="39"/>
      <c r="L597" s="39"/>
      <c r="M597" s="39"/>
    </row>
    <row r="598" spans="7:13" s="1" customFormat="1" ht="12.75">
      <c r="G598" s="169"/>
      <c r="H598" s="224"/>
      <c r="I598" s="39"/>
      <c r="J598" s="39"/>
      <c r="K598" s="39"/>
      <c r="L598" s="39"/>
      <c r="M598" s="39"/>
    </row>
    <row r="599" spans="7:13" s="1" customFormat="1" ht="12.75">
      <c r="G599" s="169"/>
      <c r="H599" s="224"/>
      <c r="I599" s="39"/>
      <c r="J599" s="39"/>
      <c r="K599" s="39"/>
      <c r="L599" s="39"/>
      <c r="M599" s="39"/>
    </row>
    <row r="600" spans="7:13" s="1" customFormat="1" ht="12.75">
      <c r="G600" s="169"/>
      <c r="H600" s="224"/>
      <c r="I600" s="39"/>
      <c r="J600" s="39"/>
      <c r="K600" s="39"/>
      <c r="L600" s="39"/>
      <c r="M600" s="39"/>
    </row>
    <row r="601" spans="7:13" s="1" customFormat="1" ht="12.75">
      <c r="G601" s="169"/>
      <c r="H601" s="224"/>
      <c r="I601" s="39"/>
      <c r="J601" s="39"/>
      <c r="K601" s="39"/>
      <c r="L601" s="39"/>
      <c r="M601" s="39"/>
    </row>
    <row r="602" spans="7:13" s="1" customFormat="1" ht="12.75">
      <c r="G602" s="169"/>
      <c r="H602" s="224"/>
      <c r="I602" s="39"/>
      <c r="J602" s="39"/>
      <c r="K602" s="39"/>
      <c r="L602" s="39"/>
      <c r="M602" s="39"/>
    </row>
    <row r="603" spans="7:13" s="1" customFormat="1" ht="12.75">
      <c r="G603" s="169"/>
      <c r="H603" s="224"/>
      <c r="I603" s="39"/>
      <c r="J603" s="39"/>
      <c r="K603" s="39"/>
      <c r="L603" s="39"/>
      <c r="M603" s="39"/>
    </row>
    <row r="604" spans="7:13" s="1" customFormat="1" ht="12.75">
      <c r="G604" s="169"/>
      <c r="H604" s="224"/>
      <c r="I604" s="39"/>
      <c r="J604" s="39"/>
      <c r="K604" s="39"/>
      <c r="L604" s="39"/>
      <c r="M604" s="39"/>
    </row>
    <row r="605" spans="7:13" s="1" customFormat="1" ht="12.75">
      <c r="G605" s="169"/>
      <c r="H605" s="224"/>
      <c r="I605" s="39"/>
      <c r="J605" s="39"/>
      <c r="K605" s="39"/>
      <c r="L605" s="39"/>
      <c r="M605" s="39"/>
    </row>
    <row r="606" spans="7:13" s="1" customFormat="1" ht="12.75">
      <c r="G606" s="169"/>
      <c r="H606" s="224"/>
      <c r="I606" s="39"/>
      <c r="J606" s="39"/>
      <c r="K606" s="39"/>
      <c r="L606" s="39"/>
      <c r="M606" s="39"/>
    </row>
    <row r="607" spans="7:13" s="1" customFormat="1" ht="12.75">
      <c r="G607" s="169"/>
      <c r="H607" s="224"/>
      <c r="I607" s="39"/>
      <c r="J607" s="39"/>
      <c r="K607" s="39"/>
      <c r="L607" s="39"/>
      <c r="M607" s="39"/>
    </row>
    <row r="608" spans="7:13" s="1" customFormat="1" ht="12.75">
      <c r="G608" s="169"/>
      <c r="H608" s="224"/>
      <c r="I608" s="39"/>
      <c r="J608" s="39"/>
      <c r="K608" s="39"/>
      <c r="L608" s="39"/>
      <c r="M608" s="39"/>
    </row>
    <row r="609" spans="7:13" s="1" customFormat="1" ht="12.75">
      <c r="G609" s="169"/>
      <c r="H609" s="224"/>
      <c r="I609" s="39"/>
      <c r="J609" s="39"/>
      <c r="K609" s="39"/>
      <c r="L609" s="39"/>
      <c r="M609" s="39"/>
    </row>
    <row r="610" spans="7:13" s="1" customFormat="1" ht="12.75">
      <c r="G610" s="169"/>
      <c r="H610" s="224"/>
      <c r="I610" s="39"/>
      <c r="J610" s="39"/>
      <c r="K610" s="39"/>
      <c r="L610" s="39"/>
      <c r="M610" s="39"/>
    </row>
    <row r="611" spans="7:13" s="1" customFormat="1" ht="12.75">
      <c r="G611" s="169"/>
      <c r="H611" s="224"/>
      <c r="I611" s="39"/>
      <c r="J611" s="39"/>
      <c r="K611" s="39"/>
      <c r="L611" s="39"/>
      <c r="M611" s="39"/>
    </row>
    <row r="612" spans="7:13" s="1" customFormat="1" ht="12.75">
      <c r="G612" s="169"/>
      <c r="H612" s="224"/>
      <c r="I612" s="39"/>
      <c r="J612" s="39"/>
      <c r="K612" s="39"/>
      <c r="L612" s="39"/>
      <c r="M612" s="39"/>
    </row>
    <row r="613" spans="7:13" s="1" customFormat="1" ht="12.75">
      <c r="G613" s="169"/>
      <c r="H613" s="224"/>
      <c r="I613" s="39"/>
      <c r="J613" s="39"/>
      <c r="K613" s="39"/>
      <c r="L613" s="39"/>
      <c r="M613" s="39"/>
    </row>
    <row r="614" spans="7:13" s="1" customFormat="1" ht="12.75">
      <c r="G614" s="169"/>
      <c r="H614" s="224"/>
      <c r="I614" s="39"/>
      <c r="J614" s="39"/>
      <c r="K614" s="39"/>
      <c r="L614" s="39"/>
      <c r="M614" s="39"/>
    </row>
    <row r="615" spans="7:13" s="1" customFormat="1" ht="12.75">
      <c r="G615" s="169"/>
      <c r="H615" s="224"/>
      <c r="I615" s="39"/>
      <c r="J615" s="39"/>
      <c r="K615" s="39"/>
      <c r="L615" s="39"/>
      <c r="M615" s="39"/>
    </row>
    <row r="616" spans="7:13" s="1" customFormat="1" ht="12.75">
      <c r="G616" s="169"/>
      <c r="H616" s="224"/>
      <c r="I616" s="39"/>
      <c r="J616" s="39"/>
      <c r="K616" s="39"/>
      <c r="L616" s="39"/>
      <c r="M616" s="39"/>
    </row>
    <row r="617" spans="7:13" s="1" customFormat="1" ht="12.75">
      <c r="G617" s="169"/>
      <c r="H617" s="224"/>
      <c r="I617" s="39"/>
      <c r="J617" s="39"/>
      <c r="K617" s="39"/>
      <c r="L617" s="39"/>
      <c r="M617" s="39"/>
    </row>
    <row r="618" spans="7:13" s="1" customFormat="1" ht="12.75">
      <c r="G618" s="169"/>
      <c r="H618" s="224"/>
      <c r="I618" s="39"/>
      <c r="J618" s="39"/>
      <c r="K618" s="39"/>
      <c r="L618" s="39"/>
      <c r="M618" s="39"/>
    </row>
    <row r="619" spans="7:13" s="1" customFormat="1" ht="12.75">
      <c r="G619" s="169"/>
      <c r="H619" s="224"/>
      <c r="I619" s="39"/>
      <c r="J619" s="39"/>
      <c r="K619" s="39"/>
      <c r="L619" s="39"/>
      <c r="M619" s="39"/>
    </row>
    <row r="620" spans="7:13" s="1" customFormat="1" ht="12.75">
      <c r="G620" s="169"/>
      <c r="H620" s="224"/>
      <c r="I620" s="39"/>
      <c r="J620" s="39"/>
      <c r="K620" s="39"/>
      <c r="L620" s="39"/>
      <c r="M620" s="39"/>
    </row>
    <row r="621" spans="7:13" s="1" customFormat="1" ht="12.75">
      <c r="G621" s="169"/>
      <c r="H621" s="224"/>
      <c r="I621" s="39"/>
      <c r="J621" s="39"/>
      <c r="K621" s="39"/>
      <c r="L621" s="39"/>
      <c r="M621" s="39"/>
    </row>
    <row r="622" spans="7:13" s="1" customFormat="1" ht="12.75">
      <c r="G622" s="169"/>
      <c r="H622" s="224"/>
      <c r="I622" s="39"/>
      <c r="J622" s="39"/>
      <c r="K622" s="39"/>
      <c r="L622" s="39"/>
      <c r="M622" s="39"/>
    </row>
    <row r="623" spans="7:13" s="1" customFormat="1" ht="12.75">
      <c r="G623" s="169"/>
      <c r="H623" s="224"/>
      <c r="I623" s="39"/>
      <c r="J623" s="39"/>
      <c r="K623" s="39"/>
      <c r="L623" s="39"/>
      <c r="M623" s="39"/>
    </row>
    <row r="624" spans="7:13" s="1" customFormat="1" ht="12.75">
      <c r="G624" s="169"/>
      <c r="H624" s="224"/>
      <c r="I624" s="39"/>
      <c r="J624" s="39"/>
      <c r="K624" s="39"/>
      <c r="L624" s="39"/>
      <c r="M624" s="39"/>
    </row>
    <row r="625" spans="7:13" s="1" customFormat="1" ht="12.75">
      <c r="G625" s="169"/>
      <c r="H625" s="224"/>
      <c r="I625" s="39"/>
      <c r="J625" s="39"/>
      <c r="K625" s="39"/>
      <c r="L625" s="39"/>
      <c r="M625" s="39"/>
    </row>
    <row r="626" spans="7:13" s="1" customFormat="1" ht="12.75">
      <c r="G626" s="169"/>
      <c r="H626" s="224"/>
      <c r="I626" s="39"/>
      <c r="J626" s="39"/>
      <c r="K626" s="39"/>
      <c r="L626" s="39"/>
      <c r="M626" s="39"/>
    </row>
    <row r="627" spans="7:13" s="1" customFormat="1" ht="12.75">
      <c r="G627" s="169"/>
      <c r="H627" s="224"/>
      <c r="I627" s="39"/>
      <c r="J627" s="39"/>
      <c r="K627" s="39"/>
      <c r="L627" s="39"/>
      <c r="M627" s="39"/>
    </row>
    <row r="628" spans="7:13" s="1" customFormat="1" ht="12.75">
      <c r="G628" s="169"/>
      <c r="H628" s="224"/>
      <c r="I628" s="39"/>
      <c r="J628" s="39"/>
      <c r="K628" s="39"/>
      <c r="L628" s="39"/>
      <c r="M628" s="39"/>
    </row>
    <row r="629" spans="7:13" s="1" customFormat="1" ht="12.75">
      <c r="G629" s="169"/>
      <c r="H629" s="224"/>
      <c r="I629" s="39"/>
      <c r="J629" s="39"/>
      <c r="K629" s="39"/>
      <c r="L629" s="39"/>
      <c r="M629" s="39"/>
    </row>
    <row r="630" spans="7:13" s="1" customFormat="1" ht="12.75">
      <c r="G630" s="169"/>
      <c r="H630" s="224"/>
      <c r="I630" s="39"/>
      <c r="J630" s="39"/>
      <c r="K630" s="39"/>
      <c r="L630" s="39"/>
      <c r="M630" s="39"/>
    </row>
    <row r="631" spans="7:13" s="1" customFormat="1" ht="12.75">
      <c r="G631" s="169"/>
      <c r="H631" s="224"/>
      <c r="I631" s="39"/>
      <c r="J631" s="39"/>
      <c r="K631" s="39"/>
      <c r="L631" s="39"/>
      <c r="M631" s="39"/>
    </row>
    <row r="632" spans="7:13" s="1" customFormat="1" ht="12.75">
      <c r="G632" s="169"/>
      <c r="H632" s="224"/>
      <c r="I632" s="39"/>
      <c r="J632" s="39"/>
      <c r="K632" s="39"/>
      <c r="L632" s="39"/>
      <c r="M632" s="39"/>
    </row>
    <row r="633" spans="7:13" s="1" customFormat="1" ht="12.75">
      <c r="G633" s="169"/>
      <c r="H633" s="224"/>
      <c r="I633" s="39"/>
      <c r="J633" s="39"/>
      <c r="K633" s="39"/>
      <c r="L633" s="39"/>
      <c r="M633" s="39"/>
    </row>
    <row r="634" spans="7:13" s="1" customFormat="1" ht="12.75">
      <c r="G634" s="169"/>
      <c r="H634" s="224"/>
      <c r="I634" s="39"/>
      <c r="J634" s="39"/>
      <c r="K634" s="39"/>
      <c r="L634" s="39"/>
      <c r="M634" s="39"/>
    </row>
    <row r="635" spans="7:13" s="1" customFormat="1" ht="12.75">
      <c r="G635" s="169"/>
      <c r="H635" s="224"/>
      <c r="I635" s="39"/>
      <c r="J635" s="39"/>
      <c r="K635" s="39"/>
      <c r="L635" s="39"/>
      <c r="M635" s="39"/>
    </row>
    <row r="636" spans="7:13" s="1" customFormat="1" ht="12.75">
      <c r="G636" s="169"/>
      <c r="H636" s="224"/>
      <c r="I636" s="39"/>
      <c r="J636" s="39"/>
      <c r="K636" s="39"/>
      <c r="L636" s="39"/>
      <c r="M636" s="39"/>
    </row>
    <row r="637" spans="7:13" s="1" customFormat="1" ht="12.75">
      <c r="G637" s="169"/>
      <c r="H637" s="224"/>
      <c r="I637" s="39"/>
      <c r="J637" s="39"/>
      <c r="K637" s="39"/>
      <c r="L637" s="39"/>
      <c r="M637" s="39"/>
    </row>
    <row r="638" spans="7:13" s="1" customFormat="1" ht="12.75">
      <c r="G638" s="169"/>
      <c r="H638" s="224"/>
      <c r="I638" s="39"/>
      <c r="J638" s="39"/>
      <c r="K638" s="39"/>
      <c r="L638" s="39"/>
      <c r="M638" s="39"/>
    </row>
    <row r="639" spans="7:13" s="1" customFormat="1" ht="12.75">
      <c r="G639" s="169"/>
      <c r="H639" s="224"/>
      <c r="I639" s="39"/>
      <c r="J639" s="39"/>
      <c r="K639" s="39"/>
      <c r="L639" s="39"/>
      <c r="M639" s="39"/>
    </row>
    <row r="640" spans="7:13" s="1" customFormat="1" ht="12.75">
      <c r="G640" s="169"/>
      <c r="H640" s="224"/>
      <c r="I640" s="39"/>
      <c r="J640" s="39"/>
      <c r="K640" s="39"/>
      <c r="L640" s="39"/>
      <c r="M640" s="39"/>
    </row>
    <row r="641" spans="7:13" s="1" customFormat="1" ht="12.75">
      <c r="G641" s="169"/>
      <c r="H641" s="224"/>
      <c r="I641" s="39"/>
      <c r="J641" s="39"/>
      <c r="K641" s="39"/>
      <c r="L641" s="39"/>
      <c r="M641" s="39"/>
    </row>
    <row r="642" spans="7:13" s="1" customFormat="1" ht="12.75">
      <c r="G642" s="169"/>
      <c r="H642" s="224"/>
      <c r="I642" s="39"/>
      <c r="J642" s="39"/>
      <c r="K642" s="39"/>
      <c r="L642" s="39"/>
      <c r="M642" s="39"/>
    </row>
    <row r="643" spans="7:13" s="1" customFormat="1" ht="12.75">
      <c r="G643" s="169"/>
      <c r="H643" s="224"/>
      <c r="I643" s="39"/>
      <c r="J643" s="39"/>
      <c r="K643" s="39"/>
      <c r="L643" s="39"/>
      <c r="M643" s="39"/>
    </row>
    <row r="644" spans="7:13" s="1" customFormat="1" ht="12.75">
      <c r="G644" s="169"/>
      <c r="H644" s="224"/>
      <c r="I644" s="39"/>
      <c r="J644" s="39"/>
      <c r="K644" s="39"/>
      <c r="L644" s="39"/>
      <c r="M644" s="39"/>
    </row>
    <row r="645" spans="7:13" s="1" customFormat="1" ht="12.75">
      <c r="G645" s="169"/>
      <c r="H645" s="224"/>
      <c r="I645" s="39"/>
      <c r="J645" s="39"/>
      <c r="K645" s="39"/>
      <c r="L645" s="39"/>
      <c r="M645" s="39"/>
    </row>
    <row r="646" spans="7:13" s="1" customFormat="1" ht="12.75">
      <c r="G646" s="169"/>
      <c r="H646" s="224"/>
      <c r="I646" s="39"/>
      <c r="J646" s="39"/>
      <c r="K646" s="39"/>
      <c r="L646" s="39"/>
      <c r="M646" s="39"/>
    </row>
    <row r="647" spans="7:13" s="1" customFormat="1" ht="12.75">
      <c r="G647" s="169"/>
      <c r="H647" s="224"/>
      <c r="I647" s="39"/>
      <c r="J647" s="39"/>
      <c r="K647" s="39"/>
      <c r="L647" s="39"/>
      <c r="M647" s="39"/>
    </row>
    <row r="648" spans="7:13" s="1" customFormat="1" ht="12.75">
      <c r="G648" s="169"/>
      <c r="H648" s="224"/>
      <c r="I648" s="39"/>
      <c r="J648" s="39"/>
      <c r="K648" s="39"/>
      <c r="L648" s="39"/>
      <c r="M648" s="39"/>
    </row>
    <row r="649" spans="7:13" s="1" customFormat="1" ht="12.75">
      <c r="G649" s="169"/>
      <c r="H649" s="224"/>
      <c r="I649" s="39"/>
      <c r="J649" s="39"/>
      <c r="K649" s="39"/>
      <c r="L649" s="39"/>
      <c r="M649" s="39"/>
    </row>
    <row r="650" spans="7:13" s="1" customFormat="1" ht="12.75">
      <c r="G650" s="169"/>
      <c r="H650" s="224"/>
      <c r="I650" s="39"/>
      <c r="J650" s="39"/>
      <c r="K650" s="39"/>
      <c r="L650" s="39"/>
      <c r="M650" s="39"/>
    </row>
    <row r="651" spans="7:13" s="1" customFormat="1" ht="12.75">
      <c r="G651" s="169"/>
      <c r="H651" s="224"/>
      <c r="I651" s="39"/>
      <c r="J651" s="39"/>
      <c r="K651" s="39"/>
      <c r="L651" s="39"/>
      <c r="M651" s="39"/>
    </row>
    <row r="652" spans="7:13" s="1" customFormat="1" ht="12.75">
      <c r="G652" s="169"/>
      <c r="H652" s="224"/>
      <c r="I652" s="39"/>
      <c r="J652" s="39"/>
      <c r="K652" s="39"/>
      <c r="L652" s="39"/>
      <c r="M652" s="39"/>
    </row>
    <row r="653" spans="7:13" s="1" customFormat="1" ht="12.75">
      <c r="G653" s="169"/>
      <c r="H653" s="224"/>
      <c r="I653" s="39"/>
      <c r="J653" s="39"/>
      <c r="K653" s="39"/>
      <c r="L653" s="39"/>
      <c r="M653" s="39"/>
    </row>
    <row r="654" spans="7:13" s="1" customFormat="1" ht="12.75">
      <c r="G654" s="169"/>
      <c r="H654" s="224"/>
      <c r="I654" s="39"/>
      <c r="J654" s="39"/>
      <c r="K654" s="39"/>
      <c r="L654" s="39"/>
      <c r="M654" s="39"/>
    </row>
    <row r="655" spans="7:13" s="1" customFormat="1" ht="12.75">
      <c r="G655" s="169"/>
      <c r="H655" s="224"/>
      <c r="I655" s="39"/>
      <c r="J655" s="39"/>
      <c r="K655" s="39"/>
      <c r="L655" s="39"/>
      <c r="M655" s="39"/>
    </row>
    <row r="656" spans="7:13" s="1" customFormat="1" ht="12.75">
      <c r="G656" s="169"/>
      <c r="H656" s="224"/>
      <c r="I656" s="39"/>
      <c r="J656" s="39"/>
      <c r="K656" s="39"/>
      <c r="L656" s="39"/>
      <c r="M656" s="39"/>
    </row>
    <row r="657" spans="7:13" s="1" customFormat="1" ht="12.75">
      <c r="G657" s="169"/>
      <c r="H657" s="224"/>
      <c r="I657" s="39"/>
      <c r="J657" s="39"/>
      <c r="K657" s="39"/>
      <c r="L657" s="39"/>
      <c r="M657" s="39"/>
    </row>
    <row r="658" spans="7:13" s="1" customFormat="1" ht="12.75">
      <c r="G658" s="169"/>
      <c r="H658" s="224"/>
      <c r="I658" s="39"/>
      <c r="J658" s="39"/>
      <c r="K658" s="39"/>
      <c r="L658" s="39"/>
      <c r="M658" s="39"/>
    </row>
    <row r="659" spans="7:13" s="1" customFormat="1" ht="12.75">
      <c r="G659" s="169"/>
      <c r="H659" s="224"/>
      <c r="I659" s="39"/>
      <c r="J659" s="39"/>
      <c r="K659" s="39"/>
      <c r="L659" s="39"/>
      <c r="M659" s="39"/>
    </row>
    <row r="660" spans="7:13" s="1" customFormat="1" ht="12.75">
      <c r="G660" s="169"/>
      <c r="H660" s="224"/>
      <c r="I660" s="39"/>
      <c r="J660" s="39"/>
      <c r="K660" s="39"/>
      <c r="L660" s="39"/>
      <c r="M660" s="39"/>
    </row>
    <row r="661" spans="7:13" s="1" customFormat="1" ht="12.75">
      <c r="G661" s="169"/>
      <c r="H661" s="224"/>
      <c r="I661" s="39"/>
      <c r="J661" s="39"/>
      <c r="K661" s="39"/>
      <c r="L661" s="39"/>
      <c r="M661" s="39"/>
    </row>
    <row r="662" spans="7:13" s="1" customFormat="1" ht="12.75">
      <c r="G662" s="169"/>
      <c r="H662" s="224"/>
      <c r="I662" s="39"/>
      <c r="J662" s="39"/>
      <c r="K662" s="39"/>
      <c r="L662" s="39"/>
      <c r="M662" s="39"/>
    </row>
    <row r="663" spans="7:13" s="1" customFormat="1" ht="12.75">
      <c r="G663" s="169"/>
      <c r="H663" s="224"/>
      <c r="I663" s="39"/>
      <c r="J663" s="39"/>
      <c r="K663" s="39"/>
      <c r="L663" s="39"/>
      <c r="M663" s="39"/>
    </row>
    <row r="664" spans="7:13" s="1" customFormat="1" ht="12.75">
      <c r="G664" s="169"/>
      <c r="H664" s="224"/>
      <c r="I664" s="39"/>
      <c r="J664" s="39"/>
      <c r="K664" s="39"/>
      <c r="L664" s="39"/>
      <c r="M664" s="39"/>
    </row>
    <row r="665" spans="7:13" s="1" customFormat="1" ht="12.75">
      <c r="G665" s="169"/>
      <c r="H665" s="224"/>
      <c r="I665" s="39"/>
      <c r="J665" s="39"/>
      <c r="K665" s="39"/>
      <c r="L665" s="39"/>
      <c r="M665" s="39"/>
    </row>
    <row r="666" spans="7:13" s="1" customFormat="1" ht="12.75">
      <c r="G666" s="169"/>
      <c r="H666" s="224"/>
      <c r="I666" s="39"/>
      <c r="J666" s="39"/>
      <c r="K666" s="39"/>
      <c r="L666" s="39"/>
      <c r="M666" s="39"/>
    </row>
    <row r="667" spans="7:13" s="1" customFormat="1" ht="12.75">
      <c r="G667" s="169"/>
      <c r="H667" s="224"/>
      <c r="I667" s="39"/>
      <c r="J667" s="39"/>
      <c r="K667" s="39"/>
      <c r="L667" s="39"/>
      <c r="M667" s="39"/>
    </row>
    <row r="668" spans="7:13" s="1" customFormat="1" ht="12.75">
      <c r="G668" s="169"/>
      <c r="H668" s="224"/>
      <c r="I668" s="39"/>
      <c r="J668" s="39"/>
      <c r="K668" s="39"/>
      <c r="L668" s="39"/>
      <c r="M668" s="39"/>
    </row>
    <row r="669" spans="7:13" s="1" customFormat="1" ht="12.75">
      <c r="G669" s="169"/>
      <c r="H669" s="224"/>
      <c r="I669" s="39"/>
      <c r="J669" s="39"/>
      <c r="K669" s="39"/>
      <c r="L669" s="39"/>
      <c r="M669" s="39"/>
    </row>
    <row r="670" spans="7:13" s="1" customFormat="1" ht="12.75">
      <c r="G670" s="169"/>
      <c r="H670" s="224"/>
      <c r="I670" s="39"/>
      <c r="J670" s="39"/>
      <c r="K670" s="39"/>
      <c r="L670" s="39"/>
      <c r="M670" s="39"/>
    </row>
    <row r="671" spans="7:13" s="1" customFormat="1" ht="12.75">
      <c r="G671" s="169"/>
      <c r="H671" s="224"/>
      <c r="I671" s="39"/>
      <c r="J671" s="39"/>
      <c r="K671" s="39"/>
      <c r="L671" s="39"/>
      <c r="M671" s="39"/>
    </row>
    <row r="672" spans="7:13" s="1" customFormat="1" ht="12.75">
      <c r="G672" s="169"/>
      <c r="H672" s="224"/>
      <c r="I672" s="39"/>
      <c r="J672" s="39"/>
      <c r="K672" s="39"/>
      <c r="L672" s="39"/>
      <c r="M672" s="39"/>
    </row>
    <row r="673" spans="7:13" s="1" customFormat="1" ht="12.75">
      <c r="G673" s="169"/>
      <c r="H673" s="224"/>
      <c r="I673" s="39"/>
      <c r="J673" s="39"/>
      <c r="K673" s="39"/>
      <c r="L673" s="39"/>
      <c r="M673" s="39"/>
    </row>
    <row r="674" spans="7:13" s="1" customFormat="1" ht="12.75">
      <c r="G674" s="169"/>
      <c r="H674" s="224"/>
      <c r="I674" s="39"/>
      <c r="J674" s="39"/>
      <c r="K674" s="39"/>
      <c r="L674" s="39"/>
      <c r="M674" s="39"/>
    </row>
    <row r="675" spans="7:13" s="1" customFormat="1" ht="12.75">
      <c r="G675" s="169"/>
      <c r="H675" s="224"/>
      <c r="I675" s="39"/>
      <c r="J675" s="39"/>
      <c r="K675" s="39"/>
      <c r="L675" s="39"/>
      <c r="M675" s="39"/>
    </row>
    <row r="676" spans="7:13" s="1" customFormat="1" ht="12.75">
      <c r="G676" s="169"/>
      <c r="H676" s="224"/>
      <c r="I676" s="39"/>
      <c r="J676" s="39"/>
      <c r="K676" s="39"/>
      <c r="L676" s="39"/>
      <c r="M676" s="39"/>
    </row>
    <row r="677" spans="7:13" s="1" customFormat="1" ht="12.75">
      <c r="G677" s="169"/>
      <c r="H677" s="224"/>
      <c r="I677" s="39"/>
      <c r="J677" s="39"/>
      <c r="K677" s="39"/>
      <c r="L677" s="39"/>
      <c r="M677" s="39"/>
    </row>
    <row r="678" spans="7:13" s="1" customFormat="1" ht="12.75">
      <c r="G678" s="169"/>
      <c r="H678" s="224"/>
      <c r="I678" s="39"/>
      <c r="J678" s="39"/>
      <c r="K678" s="39"/>
      <c r="L678" s="39"/>
      <c r="M678" s="39"/>
    </row>
    <row r="679" spans="7:13" s="1" customFormat="1" ht="12.75">
      <c r="G679" s="169"/>
      <c r="H679" s="224"/>
      <c r="I679" s="39"/>
      <c r="J679" s="39"/>
      <c r="K679" s="39"/>
      <c r="L679" s="39"/>
      <c r="M679" s="39"/>
    </row>
    <row r="680" spans="7:13" s="1" customFormat="1" ht="12.75">
      <c r="G680" s="169"/>
      <c r="H680" s="224"/>
      <c r="I680" s="39"/>
      <c r="J680" s="39"/>
      <c r="K680" s="39"/>
      <c r="L680" s="39"/>
      <c r="M680" s="39"/>
    </row>
    <row r="681" spans="7:13" s="1" customFormat="1" ht="12.75">
      <c r="G681" s="169"/>
      <c r="H681" s="224"/>
      <c r="I681" s="39"/>
      <c r="J681" s="39"/>
      <c r="K681" s="39"/>
      <c r="L681" s="39"/>
      <c r="M681" s="39"/>
    </row>
    <row r="682" spans="7:13" s="1" customFormat="1" ht="12.75">
      <c r="G682" s="169"/>
      <c r="H682" s="224"/>
      <c r="I682" s="39"/>
      <c r="J682" s="39"/>
      <c r="K682" s="39"/>
      <c r="L682" s="39"/>
      <c r="M682" s="39"/>
    </row>
    <row r="683" spans="7:13" s="1" customFormat="1" ht="12.75">
      <c r="G683" s="169"/>
      <c r="H683" s="224"/>
      <c r="I683" s="39"/>
      <c r="J683" s="39"/>
      <c r="K683" s="39"/>
      <c r="L683" s="39"/>
      <c r="M683" s="39"/>
    </row>
    <row r="684" spans="7:13" s="1" customFormat="1" ht="12.75">
      <c r="G684" s="169"/>
      <c r="H684" s="224"/>
      <c r="I684" s="39"/>
      <c r="J684" s="39"/>
      <c r="K684" s="39"/>
      <c r="L684" s="39"/>
      <c r="M684" s="39"/>
    </row>
    <row r="685" spans="7:13" s="1" customFormat="1" ht="12.75">
      <c r="G685" s="169"/>
      <c r="H685" s="224"/>
      <c r="I685" s="39"/>
      <c r="J685" s="39"/>
      <c r="K685" s="39"/>
      <c r="L685" s="39"/>
      <c r="M685" s="39"/>
    </row>
    <row r="686" spans="7:13" s="1" customFormat="1" ht="12.75">
      <c r="G686" s="169"/>
      <c r="H686" s="224"/>
      <c r="I686" s="39"/>
      <c r="J686" s="39"/>
      <c r="K686" s="39"/>
      <c r="L686" s="39"/>
      <c r="M686" s="39"/>
    </row>
    <row r="687" spans="7:13" s="1" customFormat="1" ht="12.75">
      <c r="G687" s="169"/>
      <c r="H687" s="224"/>
      <c r="I687" s="39"/>
      <c r="J687" s="39"/>
      <c r="K687" s="39"/>
      <c r="L687" s="39"/>
      <c r="M687" s="39"/>
    </row>
    <row r="688" spans="7:13" s="1" customFormat="1" ht="12.75">
      <c r="G688" s="169"/>
      <c r="H688" s="224"/>
      <c r="I688" s="39"/>
      <c r="J688" s="39"/>
      <c r="K688" s="39"/>
      <c r="L688" s="39"/>
      <c r="M688" s="39"/>
    </row>
    <row r="689" spans="7:13" s="1" customFormat="1" ht="12.75">
      <c r="G689" s="169"/>
      <c r="H689" s="224"/>
      <c r="I689" s="39"/>
      <c r="J689" s="39"/>
      <c r="K689" s="39"/>
      <c r="L689" s="39"/>
      <c r="M689" s="39"/>
    </row>
    <row r="690" spans="7:13" s="1" customFormat="1" ht="12.75">
      <c r="G690" s="169"/>
      <c r="H690" s="224"/>
      <c r="I690" s="39"/>
      <c r="J690" s="39"/>
      <c r="K690" s="39"/>
      <c r="L690" s="39"/>
      <c r="M690" s="39"/>
    </row>
    <row r="691" spans="7:13" s="1" customFormat="1" ht="12.75">
      <c r="G691" s="169"/>
      <c r="H691" s="224"/>
      <c r="I691" s="39"/>
      <c r="J691" s="39"/>
      <c r="K691" s="39"/>
      <c r="L691" s="39"/>
      <c r="M691" s="39"/>
    </row>
    <row r="692" spans="7:13" s="1" customFormat="1" ht="12.75">
      <c r="G692" s="169"/>
      <c r="H692" s="224"/>
      <c r="I692" s="39"/>
      <c r="J692" s="39"/>
      <c r="K692" s="39"/>
      <c r="L692" s="39"/>
      <c r="M692" s="39"/>
    </row>
    <row r="693" spans="7:13" s="1" customFormat="1" ht="12.75">
      <c r="G693" s="169"/>
      <c r="H693" s="224"/>
      <c r="I693" s="39"/>
      <c r="J693" s="39"/>
      <c r="K693" s="39"/>
      <c r="L693" s="39"/>
      <c r="M693" s="39"/>
    </row>
    <row r="694" spans="7:13" s="1" customFormat="1" ht="12.75">
      <c r="G694" s="169"/>
      <c r="H694" s="224"/>
      <c r="I694" s="39"/>
      <c r="J694" s="39"/>
      <c r="K694" s="39"/>
      <c r="L694" s="39"/>
      <c r="M694" s="39"/>
    </row>
    <row r="695" spans="7:13" s="1" customFormat="1" ht="12.75">
      <c r="G695" s="169"/>
      <c r="H695" s="224"/>
      <c r="I695" s="39"/>
      <c r="J695" s="39"/>
      <c r="K695" s="39"/>
      <c r="L695" s="39"/>
      <c r="M695" s="39"/>
    </row>
    <row r="696" spans="7:13" s="1" customFormat="1" ht="12.75">
      <c r="G696" s="169"/>
      <c r="H696" s="224"/>
      <c r="I696" s="39"/>
      <c r="J696" s="39"/>
      <c r="K696" s="39"/>
      <c r="L696" s="39"/>
      <c r="M696" s="39"/>
    </row>
    <row r="697" spans="7:13" s="1" customFormat="1" ht="12.75">
      <c r="G697" s="169"/>
      <c r="H697" s="224"/>
      <c r="I697" s="39"/>
      <c r="J697" s="39"/>
      <c r="K697" s="39"/>
      <c r="L697" s="39"/>
      <c r="M697" s="39"/>
    </row>
    <row r="698" spans="7:13" s="1" customFormat="1" ht="12.75">
      <c r="G698" s="169"/>
      <c r="H698" s="224"/>
      <c r="I698" s="39"/>
      <c r="J698" s="39"/>
      <c r="K698" s="39"/>
      <c r="L698" s="39"/>
      <c r="M698" s="39"/>
    </row>
    <row r="699" spans="7:13" s="1" customFormat="1" ht="12.75">
      <c r="G699" s="169"/>
      <c r="H699" s="224"/>
      <c r="I699" s="39"/>
      <c r="J699" s="39"/>
      <c r="K699" s="39"/>
      <c r="L699" s="39"/>
      <c r="M699" s="39"/>
    </row>
    <row r="700" spans="7:13" s="1" customFormat="1" ht="12.75">
      <c r="G700" s="169"/>
      <c r="H700" s="224"/>
      <c r="I700" s="39"/>
      <c r="J700" s="39"/>
      <c r="K700" s="39"/>
      <c r="L700" s="39"/>
      <c r="M700" s="39"/>
    </row>
    <row r="701" spans="7:13" s="1" customFormat="1" ht="12.75">
      <c r="G701" s="169"/>
      <c r="H701" s="224"/>
      <c r="I701" s="39"/>
      <c r="J701" s="39"/>
      <c r="K701" s="39"/>
      <c r="L701" s="39"/>
      <c r="M701" s="39"/>
    </row>
    <row r="702" spans="7:13" s="1" customFormat="1" ht="12.75">
      <c r="G702" s="169"/>
      <c r="H702" s="224"/>
      <c r="I702" s="39"/>
      <c r="J702" s="39"/>
      <c r="K702" s="39"/>
      <c r="L702" s="39"/>
      <c r="M702" s="39"/>
    </row>
    <row r="703" spans="7:13" s="1" customFormat="1" ht="12.75">
      <c r="G703" s="169"/>
      <c r="H703" s="224"/>
      <c r="I703" s="39"/>
      <c r="J703" s="39"/>
      <c r="K703" s="39"/>
      <c r="L703" s="39"/>
      <c r="M703" s="39"/>
    </row>
    <row r="704" spans="7:13" s="1" customFormat="1" ht="12.75">
      <c r="G704" s="169"/>
      <c r="H704" s="224"/>
      <c r="I704" s="39"/>
      <c r="J704" s="39"/>
      <c r="K704" s="39"/>
      <c r="L704" s="39"/>
      <c r="M704" s="39"/>
    </row>
    <row r="705" spans="7:13" s="1" customFormat="1" ht="12.75">
      <c r="G705" s="169"/>
      <c r="H705" s="224"/>
      <c r="I705" s="39"/>
      <c r="J705" s="39"/>
      <c r="K705" s="39"/>
      <c r="L705" s="39"/>
      <c r="M705" s="39"/>
    </row>
    <row r="706" spans="7:13" s="1" customFormat="1" ht="12.75">
      <c r="G706" s="169"/>
      <c r="H706" s="224"/>
      <c r="I706" s="39"/>
      <c r="J706" s="39"/>
      <c r="K706" s="39"/>
      <c r="L706" s="39"/>
      <c r="M706" s="39"/>
    </row>
    <row r="707" spans="7:13" s="1" customFormat="1" ht="12.75">
      <c r="G707" s="169"/>
      <c r="H707" s="224"/>
      <c r="I707" s="39"/>
      <c r="J707" s="39"/>
      <c r="K707" s="39"/>
      <c r="L707" s="39"/>
      <c r="M707" s="39"/>
    </row>
    <row r="708" spans="7:13" s="1" customFormat="1" ht="12.75">
      <c r="G708" s="169"/>
      <c r="H708" s="224"/>
      <c r="I708" s="39"/>
      <c r="J708" s="39"/>
      <c r="K708" s="39"/>
      <c r="L708" s="39"/>
      <c r="M708" s="39"/>
    </row>
    <row r="709" spans="7:13" s="1" customFormat="1" ht="12.75">
      <c r="G709" s="169"/>
      <c r="H709" s="224"/>
      <c r="I709" s="39"/>
      <c r="J709" s="39"/>
      <c r="K709" s="39"/>
      <c r="L709" s="39"/>
      <c r="M709" s="39"/>
    </row>
    <row r="710" spans="7:13" s="1" customFormat="1" ht="12.75">
      <c r="G710" s="169"/>
      <c r="H710" s="224"/>
      <c r="I710" s="39"/>
      <c r="J710" s="39"/>
      <c r="K710" s="39"/>
      <c r="L710" s="39"/>
      <c r="M710" s="39"/>
    </row>
    <row r="711" spans="7:13" s="1" customFormat="1" ht="12.75">
      <c r="G711" s="169"/>
      <c r="H711" s="224"/>
      <c r="I711" s="39"/>
      <c r="J711" s="39"/>
      <c r="K711" s="39"/>
      <c r="L711" s="39"/>
      <c r="M711" s="39"/>
    </row>
    <row r="712" spans="7:13" s="1" customFormat="1" ht="12.75">
      <c r="G712" s="169"/>
      <c r="H712" s="224"/>
      <c r="I712" s="39"/>
      <c r="J712" s="39"/>
      <c r="K712" s="39"/>
      <c r="L712" s="39"/>
      <c r="M712" s="39"/>
    </row>
    <row r="713" spans="7:13" s="1" customFormat="1" ht="12.75">
      <c r="G713" s="169"/>
      <c r="H713" s="224"/>
      <c r="I713" s="39"/>
      <c r="J713" s="39"/>
      <c r="K713" s="39"/>
      <c r="L713" s="39"/>
      <c r="M713" s="39"/>
    </row>
    <row r="714" spans="7:13" s="1" customFormat="1" ht="12.75">
      <c r="G714" s="169"/>
      <c r="H714" s="224"/>
      <c r="I714" s="39"/>
      <c r="J714" s="39"/>
      <c r="K714" s="39"/>
      <c r="L714" s="39"/>
      <c r="M714" s="39"/>
    </row>
    <row r="715" spans="7:13" s="1" customFormat="1" ht="12.75">
      <c r="G715" s="169"/>
      <c r="H715" s="224"/>
      <c r="I715" s="39"/>
      <c r="J715" s="39"/>
      <c r="K715" s="39"/>
      <c r="L715" s="39"/>
      <c r="M715" s="39"/>
    </row>
    <row r="716" spans="7:13" s="1" customFormat="1" ht="12.75">
      <c r="G716" s="169"/>
      <c r="H716" s="224"/>
      <c r="I716" s="39"/>
      <c r="J716" s="39"/>
      <c r="K716" s="39"/>
      <c r="L716" s="39"/>
      <c r="M716" s="39"/>
    </row>
    <row r="717" spans="7:13" s="1" customFormat="1" ht="12.75">
      <c r="G717" s="169"/>
      <c r="H717" s="224"/>
      <c r="I717" s="39"/>
      <c r="J717" s="39"/>
      <c r="K717" s="39"/>
      <c r="L717" s="39"/>
      <c r="M717" s="39"/>
    </row>
    <row r="718" spans="7:13" s="1" customFormat="1" ht="12.75">
      <c r="G718" s="169"/>
      <c r="H718" s="224"/>
      <c r="I718" s="39"/>
      <c r="J718" s="39"/>
      <c r="K718" s="39"/>
      <c r="L718" s="39"/>
      <c r="M718" s="39"/>
    </row>
    <row r="719" spans="7:13" s="1" customFormat="1" ht="12.75">
      <c r="G719" s="169"/>
      <c r="H719" s="224"/>
      <c r="I719" s="39"/>
      <c r="J719" s="39"/>
      <c r="K719" s="39"/>
      <c r="L719" s="39"/>
      <c r="M719" s="39"/>
    </row>
    <row r="720" spans="7:13" s="1" customFormat="1" ht="12.75">
      <c r="G720" s="169"/>
      <c r="H720" s="224"/>
      <c r="I720" s="39"/>
      <c r="J720" s="39"/>
      <c r="K720" s="39"/>
      <c r="L720" s="39"/>
      <c r="M720" s="39"/>
    </row>
    <row r="721" spans="7:13" s="1" customFormat="1" ht="12.75">
      <c r="G721" s="169"/>
      <c r="H721" s="224"/>
      <c r="I721" s="39"/>
      <c r="J721" s="39"/>
      <c r="K721" s="39"/>
      <c r="L721" s="39"/>
      <c r="M721" s="39"/>
    </row>
    <row r="722" spans="7:13" s="1" customFormat="1" ht="12.75">
      <c r="G722" s="169"/>
      <c r="H722" s="224"/>
      <c r="I722" s="39"/>
      <c r="J722" s="39"/>
      <c r="K722" s="39"/>
      <c r="L722" s="39"/>
      <c r="M722" s="39"/>
    </row>
    <row r="723" spans="7:13" s="1" customFormat="1" ht="12.75">
      <c r="G723" s="169"/>
      <c r="H723" s="224"/>
      <c r="I723" s="39"/>
      <c r="J723" s="39"/>
      <c r="K723" s="39"/>
      <c r="L723" s="39"/>
      <c r="M723" s="39"/>
    </row>
    <row r="724" spans="7:13" s="1" customFormat="1" ht="12.75">
      <c r="G724" s="169"/>
      <c r="H724" s="224"/>
      <c r="I724" s="39"/>
      <c r="J724" s="39"/>
      <c r="K724" s="39"/>
      <c r="L724" s="39"/>
      <c r="M724" s="39"/>
    </row>
    <row r="725" spans="7:13" s="1" customFormat="1" ht="12.75">
      <c r="G725" s="169"/>
      <c r="H725" s="224"/>
      <c r="I725" s="39"/>
      <c r="J725" s="39"/>
      <c r="K725" s="39"/>
      <c r="L725" s="39"/>
      <c r="M725" s="39"/>
    </row>
    <row r="726" spans="7:13" s="1" customFormat="1" ht="12.75">
      <c r="G726" s="169"/>
      <c r="H726" s="224"/>
      <c r="I726" s="39"/>
      <c r="J726" s="39"/>
      <c r="K726" s="39"/>
      <c r="L726" s="39"/>
      <c r="M726" s="39"/>
    </row>
    <row r="727" spans="7:13" s="1" customFormat="1" ht="12.75">
      <c r="G727" s="169"/>
      <c r="H727" s="224"/>
      <c r="I727" s="39"/>
      <c r="J727" s="39"/>
      <c r="K727" s="39"/>
      <c r="L727" s="39"/>
      <c r="M727" s="39"/>
    </row>
    <row r="728" spans="7:13" s="1" customFormat="1" ht="12.75">
      <c r="G728" s="169"/>
      <c r="H728" s="224"/>
      <c r="I728" s="39"/>
      <c r="J728" s="39"/>
      <c r="K728" s="39"/>
      <c r="L728" s="39"/>
      <c r="M728" s="39"/>
    </row>
    <row r="729" spans="7:13" s="1" customFormat="1" ht="12.75">
      <c r="G729" s="169"/>
      <c r="H729" s="224"/>
      <c r="I729" s="39"/>
      <c r="J729" s="39"/>
      <c r="K729" s="39"/>
      <c r="L729" s="39"/>
      <c r="M729" s="39"/>
    </row>
    <row r="730" spans="7:13" s="1" customFormat="1" ht="12.75">
      <c r="G730" s="169"/>
      <c r="H730" s="224"/>
      <c r="I730" s="39"/>
      <c r="J730" s="39"/>
      <c r="K730" s="39"/>
      <c r="L730" s="39"/>
      <c r="M730" s="39"/>
    </row>
    <row r="731" spans="7:13" s="1" customFormat="1" ht="12.75">
      <c r="G731" s="169"/>
      <c r="H731" s="224"/>
      <c r="I731" s="39"/>
      <c r="J731" s="39"/>
      <c r="K731" s="39"/>
      <c r="L731" s="39"/>
      <c r="M731" s="39"/>
    </row>
    <row r="732" spans="7:13" s="1" customFormat="1" ht="12.75">
      <c r="G732" s="169"/>
      <c r="H732" s="224"/>
      <c r="I732" s="39"/>
      <c r="J732" s="39"/>
      <c r="K732" s="39"/>
      <c r="L732" s="39"/>
      <c r="M732" s="39"/>
    </row>
    <row r="733" spans="7:13" s="1" customFormat="1" ht="12.75">
      <c r="G733" s="169"/>
      <c r="H733" s="224"/>
      <c r="I733" s="39"/>
      <c r="J733" s="39"/>
      <c r="K733" s="39"/>
      <c r="L733" s="39"/>
      <c r="M733" s="39"/>
    </row>
    <row r="734" spans="7:13" s="1" customFormat="1" ht="12.75">
      <c r="G734" s="169"/>
      <c r="H734" s="224"/>
      <c r="I734" s="39"/>
      <c r="J734" s="39"/>
      <c r="K734" s="39"/>
      <c r="L734" s="39"/>
      <c r="M734" s="39"/>
    </row>
    <row r="735" spans="7:13" s="1" customFormat="1" ht="12.75">
      <c r="G735" s="169"/>
      <c r="H735" s="224"/>
      <c r="I735" s="39"/>
      <c r="J735" s="39"/>
      <c r="K735" s="39"/>
      <c r="L735" s="39"/>
      <c r="M735" s="39"/>
    </row>
    <row r="736" spans="7:13" s="1" customFormat="1" ht="12.75">
      <c r="G736" s="169"/>
      <c r="H736" s="224"/>
      <c r="I736" s="39"/>
      <c r="J736" s="39"/>
      <c r="K736" s="39"/>
      <c r="L736" s="39"/>
      <c r="M736" s="39"/>
    </row>
    <row r="737" spans="7:13" s="1" customFormat="1" ht="12.75">
      <c r="G737" s="169"/>
      <c r="H737" s="224"/>
      <c r="I737" s="39"/>
      <c r="J737" s="39"/>
      <c r="K737" s="39"/>
      <c r="L737" s="39"/>
      <c r="M737" s="39"/>
    </row>
    <row r="738" spans="7:13" s="1" customFormat="1" ht="12.75">
      <c r="G738" s="169"/>
      <c r="H738" s="224"/>
      <c r="I738" s="39"/>
      <c r="J738" s="39"/>
      <c r="K738" s="39"/>
      <c r="L738" s="39"/>
      <c r="M738" s="39"/>
    </row>
    <row r="739" spans="7:13" s="1" customFormat="1" ht="12.75">
      <c r="G739" s="169"/>
      <c r="H739" s="224"/>
      <c r="I739" s="39"/>
      <c r="J739" s="39"/>
      <c r="K739" s="39"/>
      <c r="L739" s="39"/>
      <c r="M739" s="39"/>
    </row>
    <row r="740" spans="7:13" s="1" customFormat="1" ht="12.75">
      <c r="G740" s="169"/>
      <c r="H740" s="224"/>
      <c r="I740" s="39"/>
      <c r="J740" s="39"/>
      <c r="K740" s="39"/>
      <c r="L740" s="39"/>
      <c r="M740" s="39"/>
    </row>
    <row r="741" spans="7:13" s="1" customFormat="1" ht="12.75">
      <c r="G741" s="169"/>
      <c r="H741" s="224"/>
      <c r="I741" s="39"/>
      <c r="J741" s="39"/>
      <c r="K741" s="39"/>
      <c r="L741" s="39"/>
      <c r="M741" s="39"/>
    </row>
    <row r="742" spans="7:13" s="1" customFormat="1" ht="12.75">
      <c r="G742" s="169"/>
      <c r="H742" s="224"/>
      <c r="I742" s="39"/>
      <c r="J742" s="39"/>
      <c r="K742" s="39"/>
      <c r="L742" s="39"/>
      <c r="M742" s="39"/>
    </row>
    <row r="743" spans="7:13" s="1" customFormat="1" ht="12.75">
      <c r="G743" s="169"/>
      <c r="H743" s="224"/>
      <c r="I743" s="39"/>
      <c r="J743" s="39"/>
      <c r="K743" s="39"/>
      <c r="L743" s="39"/>
      <c r="M743" s="39"/>
    </row>
    <row r="744" spans="7:13" s="1" customFormat="1" ht="12.75">
      <c r="G744" s="169"/>
      <c r="H744" s="224"/>
      <c r="I744" s="39"/>
      <c r="J744" s="39"/>
      <c r="K744" s="39"/>
      <c r="L744" s="39"/>
      <c r="M744" s="39"/>
    </row>
    <row r="745" spans="7:13" s="1" customFormat="1" ht="12.75">
      <c r="G745" s="169"/>
      <c r="H745" s="224"/>
      <c r="I745" s="39"/>
      <c r="J745" s="39"/>
      <c r="K745" s="39"/>
      <c r="L745" s="39"/>
      <c r="M745" s="39"/>
    </row>
    <row r="746" spans="7:13" s="1" customFormat="1" ht="12.75">
      <c r="G746" s="169"/>
      <c r="H746" s="224"/>
      <c r="I746" s="39"/>
      <c r="J746" s="39"/>
      <c r="K746" s="39"/>
      <c r="L746" s="39"/>
      <c r="M746" s="39"/>
    </row>
    <row r="747" spans="7:13" s="1" customFormat="1" ht="12.75">
      <c r="G747" s="169"/>
      <c r="H747" s="224"/>
      <c r="I747" s="39"/>
      <c r="J747" s="39"/>
      <c r="K747" s="39"/>
      <c r="L747" s="39"/>
      <c r="M747" s="39"/>
    </row>
    <row r="748" spans="7:13" s="1" customFormat="1" ht="12.75">
      <c r="G748" s="169"/>
      <c r="H748" s="224"/>
      <c r="I748" s="39"/>
      <c r="J748" s="39"/>
      <c r="K748" s="39"/>
      <c r="L748" s="39"/>
      <c r="M748" s="39"/>
    </row>
    <row r="749" spans="7:13" s="1" customFormat="1" ht="12.75">
      <c r="G749" s="169"/>
      <c r="H749" s="224"/>
      <c r="I749" s="39"/>
      <c r="J749" s="39"/>
      <c r="K749" s="39"/>
      <c r="L749" s="39"/>
      <c r="M749" s="39"/>
    </row>
    <row r="750" spans="7:13" s="1" customFormat="1" ht="12.75">
      <c r="G750" s="169"/>
      <c r="H750" s="224"/>
      <c r="I750" s="39"/>
      <c r="J750" s="39"/>
      <c r="K750" s="39"/>
      <c r="L750" s="39"/>
      <c r="M750" s="39"/>
    </row>
    <row r="751" spans="7:13" s="1" customFormat="1" ht="12.75">
      <c r="G751" s="169"/>
      <c r="H751" s="224"/>
      <c r="I751" s="39"/>
      <c r="J751" s="39"/>
      <c r="K751" s="39"/>
      <c r="L751" s="39"/>
      <c r="M751" s="39"/>
    </row>
    <row r="752" spans="7:13" s="1" customFormat="1" ht="12.75">
      <c r="G752" s="169"/>
      <c r="H752" s="224"/>
      <c r="I752" s="39"/>
      <c r="J752" s="39"/>
      <c r="K752" s="39"/>
      <c r="L752" s="39"/>
      <c r="M752" s="39"/>
    </row>
    <row r="753" spans="7:13" s="1" customFormat="1" ht="12.75">
      <c r="G753" s="169"/>
      <c r="H753" s="224"/>
      <c r="I753" s="39"/>
      <c r="J753" s="39"/>
      <c r="K753" s="39"/>
      <c r="L753" s="39"/>
      <c r="M753" s="39"/>
    </row>
    <row r="754" spans="7:13" s="1" customFormat="1" ht="12.75">
      <c r="G754" s="169"/>
      <c r="H754" s="224"/>
      <c r="I754" s="39"/>
      <c r="J754" s="39"/>
      <c r="K754" s="39"/>
      <c r="L754" s="39"/>
      <c r="M754" s="39"/>
    </row>
    <row r="755" spans="7:13" s="1" customFormat="1" ht="12.75">
      <c r="G755" s="169"/>
      <c r="H755" s="224"/>
      <c r="I755" s="39"/>
      <c r="J755" s="39"/>
      <c r="K755" s="39"/>
      <c r="L755" s="39"/>
      <c r="M755" s="39"/>
    </row>
    <row r="756" spans="7:13" s="1" customFormat="1" ht="12.75">
      <c r="G756" s="169"/>
      <c r="H756" s="224"/>
      <c r="I756" s="39"/>
      <c r="J756" s="39"/>
      <c r="K756" s="39"/>
      <c r="L756" s="39"/>
      <c r="M756" s="39"/>
    </row>
    <row r="757" spans="7:13" s="1" customFormat="1" ht="12.75">
      <c r="G757" s="169"/>
      <c r="H757" s="224"/>
      <c r="I757" s="39"/>
      <c r="J757" s="39"/>
      <c r="K757" s="39"/>
      <c r="L757" s="39"/>
      <c r="M757" s="39"/>
    </row>
    <row r="758" spans="7:13" s="1" customFormat="1" ht="12.75">
      <c r="G758" s="169"/>
      <c r="H758" s="224"/>
      <c r="I758" s="39"/>
      <c r="J758" s="39"/>
      <c r="K758" s="39"/>
      <c r="L758" s="39"/>
      <c r="M758" s="39"/>
    </row>
    <row r="759" spans="7:13" s="1" customFormat="1" ht="12.75">
      <c r="G759" s="169"/>
      <c r="H759" s="224"/>
      <c r="I759" s="39"/>
      <c r="J759" s="39"/>
      <c r="K759" s="39"/>
      <c r="L759" s="39"/>
      <c r="M759" s="39"/>
    </row>
    <row r="760" spans="7:13" s="1" customFormat="1" ht="12.75">
      <c r="G760" s="169"/>
      <c r="H760" s="224"/>
      <c r="I760" s="39"/>
      <c r="J760" s="39"/>
      <c r="K760" s="39"/>
      <c r="L760" s="39"/>
      <c r="M760" s="39"/>
    </row>
    <row r="761" spans="7:13" s="1" customFormat="1" ht="12.75">
      <c r="G761" s="169"/>
      <c r="H761" s="224"/>
      <c r="I761" s="39"/>
      <c r="J761" s="39"/>
      <c r="K761" s="39"/>
      <c r="L761" s="39"/>
      <c r="M761" s="39"/>
    </row>
    <row r="762" spans="7:13" s="1" customFormat="1" ht="12.75">
      <c r="G762" s="169"/>
      <c r="H762" s="224"/>
      <c r="I762" s="39"/>
      <c r="J762" s="39"/>
      <c r="K762" s="39"/>
      <c r="L762" s="39"/>
      <c r="M762" s="39"/>
    </row>
    <row r="763" spans="7:13" s="1" customFormat="1" ht="12.75">
      <c r="G763" s="169"/>
      <c r="H763" s="224"/>
      <c r="I763" s="39"/>
      <c r="J763" s="39"/>
      <c r="K763" s="39"/>
      <c r="L763" s="39"/>
      <c r="M763" s="39"/>
    </row>
    <row r="764" spans="7:13" s="1" customFormat="1" ht="12.75">
      <c r="G764" s="169"/>
      <c r="H764" s="224"/>
      <c r="I764" s="39"/>
      <c r="J764" s="39"/>
      <c r="K764" s="39"/>
      <c r="L764" s="39"/>
      <c r="M764" s="39"/>
    </row>
    <row r="765" spans="7:13" s="1" customFormat="1" ht="12.75">
      <c r="G765" s="169"/>
      <c r="H765" s="224"/>
      <c r="I765" s="39"/>
      <c r="J765" s="39"/>
      <c r="K765" s="39"/>
      <c r="L765" s="39"/>
      <c r="M765" s="39"/>
    </row>
    <row r="766" spans="7:13" s="1" customFormat="1" ht="12.75">
      <c r="G766" s="169"/>
      <c r="H766" s="224"/>
      <c r="I766" s="39"/>
      <c r="J766" s="39"/>
      <c r="K766" s="39"/>
      <c r="L766" s="39"/>
      <c r="M766" s="39"/>
    </row>
    <row r="767" spans="7:13" s="1" customFormat="1" ht="12.75">
      <c r="G767" s="169"/>
      <c r="H767" s="224"/>
      <c r="I767" s="39"/>
      <c r="J767" s="39"/>
      <c r="K767" s="39"/>
      <c r="L767" s="39"/>
      <c r="M767" s="39"/>
    </row>
    <row r="768" spans="7:13" s="1" customFormat="1" ht="12.75">
      <c r="G768" s="169"/>
      <c r="H768" s="224"/>
      <c r="I768" s="39"/>
      <c r="J768" s="39"/>
      <c r="K768" s="39"/>
      <c r="L768" s="39"/>
      <c r="M768" s="39"/>
    </row>
    <row r="769" spans="7:13" s="1" customFormat="1" ht="12.75">
      <c r="G769" s="169"/>
      <c r="H769" s="224"/>
      <c r="I769" s="39"/>
      <c r="J769" s="39"/>
      <c r="K769" s="39"/>
      <c r="L769" s="39"/>
      <c r="M769" s="39"/>
    </row>
    <row r="770" spans="7:13" s="1" customFormat="1" ht="12.75">
      <c r="G770" s="169"/>
      <c r="H770" s="224"/>
      <c r="I770" s="39"/>
      <c r="J770" s="39"/>
      <c r="K770" s="39"/>
      <c r="L770" s="39"/>
      <c r="M770" s="39"/>
    </row>
    <row r="771" spans="7:13" s="1" customFormat="1" ht="12.75">
      <c r="G771" s="169"/>
      <c r="H771" s="224"/>
      <c r="I771" s="39"/>
      <c r="J771" s="39"/>
      <c r="K771" s="39"/>
      <c r="L771" s="39"/>
      <c r="M771" s="39"/>
    </row>
    <row r="772" spans="7:13" s="1" customFormat="1" ht="12.75">
      <c r="G772" s="169"/>
      <c r="H772" s="224"/>
      <c r="I772" s="39"/>
      <c r="J772" s="39"/>
      <c r="K772" s="39"/>
      <c r="L772" s="39"/>
      <c r="M772" s="39"/>
    </row>
    <row r="773" spans="7:13" s="1" customFormat="1" ht="12.75">
      <c r="G773" s="169"/>
      <c r="H773" s="224"/>
      <c r="I773" s="39"/>
      <c r="J773" s="39"/>
      <c r="K773" s="39"/>
      <c r="L773" s="39"/>
      <c r="M773" s="39"/>
    </row>
    <row r="774" spans="7:13" s="1" customFormat="1" ht="12.75">
      <c r="G774" s="169"/>
      <c r="H774" s="224"/>
      <c r="I774" s="39"/>
      <c r="J774" s="39"/>
      <c r="K774" s="39"/>
      <c r="L774" s="39"/>
      <c r="M774" s="39"/>
    </row>
    <row r="775" spans="7:13" s="1" customFormat="1" ht="12.75">
      <c r="G775" s="169"/>
      <c r="H775" s="224"/>
      <c r="I775" s="39"/>
      <c r="J775" s="39"/>
      <c r="K775" s="39"/>
      <c r="L775" s="39"/>
      <c r="M775" s="39"/>
    </row>
    <row r="776" spans="7:13" s="1" customFormat="1" ht="12.75">
      <c r="G776" s="169"/>
      <c r="H776" s="224"/>
      <c r="I776" s="39"/>
      <c r="J776" s="39"/>
      <c r="K776" s="39"/>
      <c r="L776" s="39"/>
      <c r="M776" s="39"/>
    </row>
    <row r="777" spans="7:13" s="1" customFormat="1" ht="12.75">
      <c r="G777" s="169"/>
      <c r="H777" s="224"/>
      <c r="I777" s="39"/>
      <c r="J777" s="39"/>
      <c r="K777" s="39"/>
      <c r="L777" s="39"/>
      <c r="M777" s="39"/>
    </row>
    <row r="778" spans="7:13" s="1" customFormat="1" ht="12.75">
      <c r="G778" s="169"/>
      <c r="H778" s="224"/>
      <c r="I778" s="39"/>
      <c r="J778" s="39"/>
      <c r="K778" s="39"/>
      <c r="L778" s="39"/>
      <c r="M778" s="39"/>
    </row>
    <row r="779" spans="7:13" s="1" customFormat="1" ht="12.75">
      <c r="G779" s="169"/>
      <c r="H779" s="224"/>
      <c r="I779" s="39"/>
      <c r="J779" s="39"/>
      <c r="K779" s="39"/>
      <c r="L779" s="39"/>
      <c r="M779" s="39"/>
    </row>
    <row r="780" spans="7:13" s="1" customFormat="1" ht="12.75">
      <c r="G780" s="169"/>
      <c r="H780" s="224"/>
      <c r="I780" s="39"/>
      <c r="J780" s="39"/>
      <c r="K780" s="39"/>
      <c r="L780" s="39"/>
      <c r="M780" s="39"/>
    </row>
    <row r="781" spans="7:13" s="1" customFormat="1" ht="12.75">
      <c r="G781" s="169"/>
      <c r="H781" s="224"/>
      <c r="I781" s="39"/>
      <c r="J781" s="39"/>
      <c r="K781" s="39"/>
      <c r="L781" s="39"/>
      <c r="M781" s="39"/>
    </row>
    <row r="782" spans="7:13" s="1" customFormat="1" ht="12.75">
      <c r="G782" s="169"/>
      <c r="H782" s="224"/>
      <c r="I782" s="39"/>
      <c r="J782" s="39"/>
      <c r="K782" s="39"/>
      <c r="L782" s="39"/>
      <c r="M782" s="39"/>
    </row>
    <row r="783" spans="7:13" s="1" customFormat="1" ht="12.75">
      <c r="G783" s="169"/>
      <c r="H783" s="224"/>
      <c r="I783" s="39"/>
      <c r="J783" s="39"/>
      <c r="K783" s="39"/>
      <c r="L783" s="39"/>
      <c r="M783" s="39"/>
    </row>
    <row r="784" spans="7:13" s="1" customFormat="1" ht="12.75">
      <c r="G784" s="169"/>
      <c r="H784" s="224"/>
      <c r="I784" s="39"/>
      <c r="J784" s="39"/>
      <c r="K784" s="39"/>
      <c r="L784" s="39"/>
      <c r="M784" s="39"/>
    </row>
    <row r="785" spans="7:13" s="1" customFormat="1" ht="12.75">
      <c r="G785" s="169"/>
      <c r="H785" s="224"/>
      <c r="I785" s="39"/>
      <c r="J785" s="39"/>
      <c r="K785" s="39"/>
      <c r="L785" s="39"/>
      <c r="M785" s="39"/>
    </row>
    <row r="786" spans="7:13" s="1" customFormat="1" ht="12.75">
      <c r="G786" s="169"/>
      <c r="H786" s="224"/>
      <c r="I786" s="39"/>
      <c r="J786" s="39"/>
      <c r="K786" s="39"/>
      <c r="L786" s="39"/>
      <c r="M786" s="39"/>
    </row>
    <row r="787" spans="7:13" s="1" customFormat="1" ht="12.75">
      <c r="G787" s="169"/>
      <c r="H787" s="224"/>
      <c r="I787" s="39"/>
      <c r="J787" s="39"/>
      <c r="K787" s="39"/>
      <c r="L787" s="39"/>
      <c r="M787" s="39"/>
    </row>
    <row r="788" spans="7:13" s="1" customFormat="1" ht="12.75">
      <c r="G788" s="169"/>
      <c r="H788" s="224"/>
      <c r="I788" s="39"/>
      <c r="J788" s="39"/>
      <c r="K788" s="39"/>
      <c r="L788" s="39"/>
      <c r="M788" s="39"/>
    </row>
    <row r="789" spans="7:13" s="1" customFormat="1" ht="12.75">
      <c r="G789" s="169"/>
      <c r="H789" s="224"/>
      <c r="I789" s="39"/>
      <c r="J789" s="39"/>
      <c r="K789" s="39"/>
      <c r="L789" s="39"/>
      <c r="M789" s="39"/>
    </row>
    <row r="790" spans="7:13" s="1" customFormat="1" ht="12.75">
      <c r="G790" s="169"/>
      <c r="H790" s="224"/>
      <c r="I790" s="39"/>
      <c r="J790" s="39"/>
      <c r="K790" s="39"/>
      <c r="L790" s="39"/>
      <c r="M790" s="39"/>
    </row>
    <row r="791" spans="7:13" s="1" customFormat="1" ht="12.75">
      <c r="G791" s="169"/>
      <c r="H791" s="224"/>
      <c r="I791" s="39"/>
      <c r="J791" s="39"/>
      <c r="K791" s="39"/>
      <c r="L791" s="39"/>
      <c r="M791" s="39"/>
    </row>
    <row r="792" spans="7:13" s="1" customFormat="1" ht="12.75">
      <c r="G792" s="169"/>
      <c r="H792" s="224"/>
      <c r="I792" s="39"/>
      <c r="J792" s="39"/>
      <c r="K792" s="39"/>
      <c r="L792" s="39"/>
      <c r="M792" s="39"/>
    </row>
    <row r="793" spans="7:13" s="1" customFormat="1" ht="12.75">
      <c r="G793" s="169"/>
      <c r="H793" s="224"/>
      <c r="I793" s="39"/>
      <c r="J793" s="39"/>
      <c r="K793" s="39"/>
      <c r="L793" s="39"/>
      <c r="M793" s="39"/>
    </row>
    <row r="794" spans="7:13" s="1" customFormat="1" ht="12.75">
      <c r="G794" s="169"/>
      <c r="H794" s="224"/>
      <c r="I794" s="39"/>
      <c r="J794" s="39"/>
      <c r="K794" s="39"/>
      <c r="L794" s="39"/>
      <c r="M794" s="39"/>
    </row>
    <row r="795" spans="7:13" s="1" customFormat="1" ht="12.75">
      <c r="G795" s="169"/>
      <c r="H795" s="224"/>
      <c r="I795" s="39"/>
      <c r="J795" s="39"/>
      <c r="K795" s="39"/>
      <c r="L795" s="39"/>
      <c r="M795" s="39"/>
    </row>
    <row r="796" spans="7:13" s="1" customFormat="1" ht="12.75">
      <c r="G796" s="169"/>
      <c r="H796" s="224"/>
      <c r="I796" s="39"/>
      <c r="J796" s="39"/>
      <c r="K796" s="39"/>
      <c r="L796" s="39"/>
      <c r="M796" s="39"/>
    </row>
    <row r="797" spans="7:13" s="1" customFormat="1" ht="12.75">
      <c r="G797" s="169"/>
      <c r="H797" s="224"/>
      <c r="I797" s="39"/>
      <c r="J797" s="39"/>
      <c r="K797" s="39"/>
      <c r="L797" s="39"/>
      <c r="M797" s="39"/>
    </row>
    <row r="798" spans="7:13" s="1" customFormat="1" ht="12.75">
      <c r="G798" s="169"/>
      <c r="H798" s="224"/>
      <c r="I798" s="39"/>
      <c r="J798" s="39"/>
      <c r="K798" s="39"/>
      <c r="L798" s="39"/>
      <c r="M798" s="39"/>
    </row>
    <row r="799" spans="7:13" s="1" customFormat="1" ht="12.75">
      <c r="G799" s="169"/>
      <c r="H799" s="224"/>
      <c r="I799" s="39"/>
      <c r="J799" s="39"/>
      <c r="K799" s="39"/>
      <c r="L799" s="39"/>
      <c r="M799" s="39"/>
    </row>
    <row r="800" spans="7:13" s="1" customFormat="1" ht="12.75">
      <c r="G800" s="169"/>
      <c r="H800" s="224"/>
      <c r="I800" s="39"/>
      <c r="J800" s="39"/>
      <c r="K800" s="39"/>
      <c r="L800" s="39"/>
      <c r="M800" s="39"/>
    </row>
    <row r="801" spans="7:13" s="1" customFormat="1" ht="12.75">
      <c r="G801" s="169"/>
      <c r="H801" s="224"/>
      <c r="I801" s="39"/>
      <c r="J801" s="39"/>
      <c r="K801" s="39"/>
      <c r="L801" s="39"/>
      <c r="M801" s="39"/>
    </row>
    <row r="802" spans="7:13" s="1" customFormat="1" ht="12.75">
      <c r="G802" s="169"/>
      <c r="H802" s="224"/>
      <c r="I802" s="39"/>
      <c r="J802" s="39"/>
      <c r="K802" s="39"/>
      <c r="L802" s="39"/>
      <c r="M802" s="39"/>
    </row>
    <row r="803" spans="7:13" s="1" customFormat="1" ht="12.75">
      <c r="G803" s="169"/>
      <c r="H803" s="224"/>
      <c r="I803" s="39"/>
      <c r="J803" s="39"/>
      <c r="K803" s="39"/>
      <c r="L803" s="39"/>
      <c r="M803" s="39"/>
    </row>
    <row r="804" spans="7:13" s="1" customFormat="1" ht="12.75">
      <c r="G804" s="169"/>
      <c r="H804" s="224"/>
      <c r="I804" s="39"/>
      <c r="J804" s="39"/>
      <c r="K804" s="39"/>
      <c r="L804" s="39"/>
      <c r="M804" s="39"/>
    </row>
    <row r="805" spans="7:13" s="1" customFormat="1" ht="12.75">
      <c r="G805" s="169"/>
      <c r="H805" s="224"/>
      <c r="I805" s="39"/>
      <c r="J805" s="39"/>
      <c r="K805" s="39"/>
      <c r="L805" s="39"/>
      <c r="M805" s="39"/>
    </row>
    <row r="806" spans="7:13" s="1" customFormat="1" ht="12.75">
      <c r="G806" s="169"/>
      <c r="H806" s="224"/>
      <c r="I806" s="39"/>
      <c r="J806" s="39"/>
      <c r="K806" s="39"/>
      <c r="L806" s="39"/>
      <c r="M806" s="39"/>
    </row>
    <row r="807" spans="7:13" s="1" customFormat="1" ht="12.75">
      <c r="G807" s="169"/>
      <c r="H807" s="224"/>
      <c r="I807" s="39"/>
      <c r="J807" s="39"/>
      <c r="K807" s="39"/>
      <c r="L807" s="39"/>
      <c r="M807" s="39"/>
    </row>
    <row r="808" spans="7:13" s="1" customFormat="1" ht="12.75">
      <c r="G808" s="169"/>
      <c r="H808" s="224"/>
      <c r="I808" s="39"/>
      <c r="J808" s="39"/>
      <c r="K808" s="39"/>
      <c r="L808" s="39"/>
      <c r="M808" s="39"/>
    </row>
    <row r="809" spans="7:13" s="1" customFormat="1" ht="12.75">
      <c r="G809" s="169"/>
      <c r="H809" s="224"/>
      <c r="I809" s="39"/>
      <c r="J809" s="39"/>
      <c r="K809" s="39"/>
      <c r="L809" s="39"/>
      <c r="M809" s="39"/>
    </row>
    <row r="810" spans="7:13" s="1" customFormat="1" ht="12.75">
      <c r="G810" s="169"/>
      <c r="H810" s="224"/>
      <c r="I810" s="39"/>
      <c r="J810" s="39"/>
      <c r="K810" s="39"/>
      <c r="L810" s="39"/>
      <c r="M810" s="39"/>
    </row>
    <row r="811" spans="7:13" s="1" customFormat="1" ht="12.75">
      <c r="G811" s="169"/>
      <c r="H811" s="224"/>
      <c r="I811" s="39"/>
      <c r="J811" s="39"/>
      <c r="K811" s="39"/>
      <c r="L811" s="39"/>
      <c r="M811" s="39"/>
    </row>
    <row r="812" spans="7:13" s="1" customFormat="1" ht="12.75">
      <c r="G812" s="169"/>
      <c r="H812" s="224"/>
      <c r="I812" s="39"/>
      <c r="J812" s="39"/>
      <c r="K812" s="39"/>
      <c r="L812" s="39"/>
      <c r="M812" s="39"/>
    </row>
    <row r="813" spans="7:13" s="1" customFormat="1" ht="12.75">
      <c r="G813" s="169"/>
      <c r="H813" s="224"/>
      <c r="I813" s="39"/>
      <c r="J813" s="39"/>
      <c r="K813" s="39"/>
      <c r="L813" s="39"/>
      <c r="M813" s="39"/>
    </row>
    <row r="814" spans="7:13" s="1" customFormat="1" ht="12.75">
      <c r="G814" s="169"/>
      <c r="H814" s="224"/>
      <c r="I814" s="39"/>
      <c r="J814" s="39"/>
      <c r="K814" s="39"/>
      <c r="L814" s="39"/>
      <c r="M814" s="39"/>
    </row>
    <row r="815" spans="7:13" s="1" customFormat="1" ht="12.75">
      <c r="G815" s="169"/>
      <c r="H815" s="224"/>
      <c r="I815" s="39"/>
      <c r="J815" s="39"/>
      <c r="K815" s="39"/>
      <c r="L815" s="39"/>
      <c r="M815" s="39"/>
    </row>
    <row r="816" spans="7:13" s="1" customFormat="1" ht="12.75">
      <c r="G816" s="169"/>
      <c r="H816" s="224"/>
      <c r="I816" s="39"/>
      <c r="J816" s="39"/>
      <c r="K816" s="39"/>
      <c r="L816" s="39"/>
      <c r="M816" s="39"/>
    </row>
    <row r="817" spans="7:13" s="1" customFormat="1" ht="12.75">
      <c r="G817" s="169"/>
      <c r="H817" s="224"/>
      <c r="I817" s="39"/>
      <c r="J817" s="39"/>
      <c r="K817" s="39"/>
      <c r="L817" s="39"/>
      <c r="M817" s="39"/>
    </row>
    <row r="818" spans="7:13" s="1" customFormat="1" ht="12.75">
      <c r="G818" s="169"/>
      <c r="H818" s="224"/>
      <c r="I818" s="39"/>
      <c r="J818" s="39"/>
      <c r="K818" s="39"/>
      <c r="L818" s="39"/>
      <c r="M818" s="39"/>
    </row>
    <row r="819" spans="7:13" s="1" customFormat="1" ht="12.75">
      <c r="G819" s="169"/>
      <c r="H819" s="224"/>
      <c r="I819" s="39"/>
      <c r="J819" s="39"/>
      <c r="K819" s="39"/>
      <c r="L819" s="39"/>
      <c r="M819" s="39"/>
    </row>
    <row r="820" spans="7:13" s="1" customFormat="1" ht="12.75">
      <c r="G820" s="169"/>
      <c r="H820" s="224"/>
      <c r="I820" s="39"/>
      <c r="J820" s="39"/>
      <c r="K820" s="39"/>
      <c r="L820" s="39"/>
      <c r="M820" s="39"/>
    </row>
    <row r="821" spans="7:13" s="1" customFormat="1" ht="12.75">
      <c r="G821" s="169"/>
      <c r="H821" s="224"/>
      <c r="I821" s="39"/>
      <c r="J821" s="39"/>
      <c r="K821" s="39"/>
      <c r="L821" s="39"/>
      <c r="M821" s="39"/>
    </row>
    <row r="822" spans="7:13" s="1" customFormat="1" ht="12.75">
      <c r="G822" s="169"/>
      <c r="H822" s="224"/>
      <c r="I822" s="39"/>
      <c r="J822" s="39"/>
      <c r="K822" s="39"/>
      <c r="L822" s="39"/>
      <c r="M822" s="39"/>
    </row>
    <row r="823" spans="7:13" s="1" customFormat="1" ht="12.75">
      <c r="G823" s="169"/>
      <c r="H823" s="224"/>
      <c r="I823" s="39"/>
      <c r="J823" s="39"/>
      <c r="K823" s="39"/>
      <c r="L823" s="39"/>
      <c r="M823" s="39"/>
    </row>
    <row r="824" spans="7:13" s="1" customFormat="1" ht="12.75">
      <c r="G824" s="169"/>
      <c r="H824" s="224"/>
      <c r="I824" s="39"/>
      <c r="J824" s="39"/>
      <c r="K824" s="39"/>
      <c r="L824" s="39"/>
      <c r="M824" s="39"/>
    </row>
    <row r="825" spans="7:13" s="1" customFormat="1" ht="12.75">
      <c r="G825" s="169"/>
      <c r="H825" s="224"/>
      <c r="I825" s="39"/>
      <c r="J825" s="39"/>
      <c r="K825" s="39"/>
      <c r="L825" s="39"/>
      <c r="M825" s="39"/>
    </row>
    <row r="826" spans="7:13" s="1" customFormat="1" ht="12.75">
      <c r="G826" s="169"/>
      <c r="H826" s="224"/>
      <c r="I826" s="39"/>
      <c r="J826" s="39"/>
      <c r="K826" s="39"/>
      <c r="L826" s="39"/>
      <c r="M826" s="39"/>
    </row>
    <row r="827" spans="7:13" s="1" customFormat="1" ht="12.75">
      <c r="G827" s="169"/>
      <c r="H827" s="224"/>
      <c r="I827" s="39"/>
      <c r="J827" s="39"/>
      <c r="K827" s="39"/>
      <c r="L827" s="39"/>
      <c r="M827" s="39"/>
    </row>
    <row r="828" spans="7:13" s="1" customFormat="1" ht="12.75">
      <c r="G828" s="169"/>
      <c r="H828" s="224"/>
      <c r="I828" s="39"/>
      <c r="J828" s="39"/>
      <c r="K828" s="39"/>
      <c r="L828" s="39"/>
      <c r="M828" s="39"/>
    </row>
    <row r="829" spans="7:13" s="1" customFormat="1" ht="12.75">
      <c r="G829" s="169"/>
      <c r="H829" s="224"/>
      <c r="I829" s="39"/>
      <c r="J829" s="39"/>
      <c r="K829" s="39"/>
      <c r="L829" s="39"/>
      <c r="M829" s="39"/>
    </row>
    <row r="830" spans="7:13" s="1" customFormat="1" ht="12.75">
      <c r="G830" s="169"/>
      <c r="H830" s="224"/>
      <c r="I830" s="39"/>
      <c r="J830" s="39"/>
      <c r="K830" s="39"/>
      <c r="L830" s="39"/>
      <c r="M830" s="39"/>
    </row>
    <row r="831" spans="7:13" s="1" customFormat="1" ht="12.75">
      <c r="G831" s="169"/>
      <c r="H831" s="224"/>
      <c r="I831" s="39"/>
      <c r="J831" s="39"/>
      <c r="K831" s="39"/>
      <c r="L831" s="39"/>
      <c r="M831" s="39"/>
    </row>
    <row r="832" spans="7:13" s="1" customFormat="1" ht="12.75">
      <c r="G832" s="169"/>
      <c r="H832" s="224"/>
      <c r="I832" s="39"/>
      <c r="J832" s="39"/>
      <c r="K832" s="39"/>
      <c r="L832" s="39"/>
      <c r="M832" s="39"/>
    </row>
    <row r="833" spans="7:13" s="1" customFormat="1" ht="12.75">
      <c r="G833" s="169"/>
      <c r="H833" s="224"/>
      <c r="I833" s="39"/>
      <c r="J833" s="39"/>
      <c r="K833" s="39"/>
      <c r="L833" s="39"/>
      <c r="M833" s="39"/>
    </row>
    <row r="834" spans="7:13" s="1" customFormat="1" ht="12.75">
      <c r="G834" s="169"/>
      <c r="H834" s="224"/>
      <c r="I834" s="39"/>
      <c r="J834" s="39"/>
      <c r="K834" s="39"/>
      <c r="L834" s="39"/>
      <c r="M834" s="39"/>
    </row>
    <row r="835" spans="7:13" s="1" customFormat="1" ht="12.75">
      <c r="G835" s="169"/>
      <c r="H835" s="224"/>
      <c r="I835" s="39"/>
      <c r="J835" s="39"/>
      <c r="K835" s="39"/>
      <c r="L835" s="39"/>
      <c r="M835" s="39"/>
    </row>
    <row r="836" spans="7:13" s="1" customFormat="1" ht="12.75">
      <c r="G836" s="169"/>
      <c r="H836" s="224"/>
      <c r="I836" s="39"/>
      <c r="J836" s="39"/>
      <c r="K836" s="39"/>
      <c r="L836" s="39"/>
      <c r="M836" s="39"/>
    </row>
    <row r="837" spans="7:13" s="1" customFormat="1" ht="12.75">
      <c r="G837" s="169"/>
      <c r="H837" s="224"/>
      <c r="I837" s="39"/>
      <c r="J837" s="39"/>
      <c r="K837" s="39"/>
      <c r="L837" s="39"/>
      <c r="M837" s="39"/>
    </row>
    <row r="838" spans="7:13" s="1" customFormat="1" ht="12.75">
      <c r="G838" s="169"/>
      <c r="H838" s="224"/>
      <c r="I838" s="39"/>
      <c r="J838" s="39"/>
      <c r="K838" s="39"/>
      <c r="L838" s="39"/>
      <c r="M838" s="39"/>
    </row>
    <row r="839" spans="7:13" s="1" customFormat="1" ht="12.75">
      <c r="G839" s="169"/>
      <c r="H839" s="224"/>
      <c r="I839" s="39"/>
      <c r="J839" s="39"/>
      <c r="K839" s="39"/>
      <c r="L839" s="39"/>
      <c r="M839" s="39"/>
    </row>
    <row r="840" spans="7:13" s="1" customFormat="1" ht="12.75">
      <c r="G840" s="169"/>
      <c r="H840" s="224"/>
      <c r="I840" s="39"/>
      <c r="J840" s="39"/>
      <c r="K840" s="39"/>
      <c r="L840" s="39"/>
      <c r="M840" s="39"/>
    </row>
    <row r="841" spans="7:13" s="1" customFormat="1" ht="12.75">
      <c r="G841" s="169"/>
      <c r="H841" s="224"/>
      <c r="I841" s="39"/>
      <c r="J841" s="39"/>
      <c r="K841" s="39"/>
      <c r="L841" s="39"/>
      <c r="M841" s="39"/>
    </row>
    <row r="842" spans="7:13" s="1" customFormat="1" ht="12.75">
      <c r="G842" s="169"/>
      <c r="H842" s="224"/>
      <c r="I842" s="39"/>
      <c r="J842" s="39"/>
      <c r="K842" s="39"/>
      <c r="L842" s="39"/>
      <c r="M842" s="39"/>
    </row>
    <row r="843" spans="7:13" s="1" customFormat="1" ht="12.75">
      <c r="G843" s="169"/>
      <c r="H843" s="224"/>
      <c r="I843" s="39"/>
      <c r="J843" s="39"/>
      <c r="K843" s="39"/>
      <c r="L843" s="39"/>
      <c r="M843" s="39"/>
    </row>
    <row r="844" spans="7:13" s="1" customFormat="1" ht="12.75">
      <c r="G844" s="169"/>
      <c r="H844" s="224"/>
      <c r="I844" s="39"/>
      <c r="J844" s="39"/>
      <c r="K844" s="39"/>
      <c r="L844" s="39"/>
      <c r="M844" s="39"/>
    </row>
    <row r="845" spans="7:13" s="1" customFormat="1" ht="12.75">
      <c r="G845" s="169"/>
      <c r="H845" s="224"/>
      <c r="I845" s="39"/>
      <c r="J845" s="39"/>
      <c r="K845" s="39"/>
      <c r="L845" s="39"/>
      <c r="M845" s="39"/>
    </row>
    <row r="846" spans="7:13" s="1" customFormat="1" ht="12.75">
      <c r="G846" s="169"/>
      <c r="H846" s="224"/>
      <c r="I846" s="39"/>
      <c r="J846" s="39"/>
      <c r="K846" s="39"/>
      <c r="L846" s="39"/>
      <c r="M846" s="39"/>
    </row>
    <row r="847" spans="7:13" s="1" customFormat="1" ht="12.75">
      <c r="G847" s="169"/>
      <c r="H847" s="224"/>
      <c r="I847" s="39"/>
      <c r="J847" s="39"/>
      <c r="K847" s="39"/>
      <c r="L847" s="39"/>
      <c r="M847" s="39"/>
    </row>
    <row r="848" spans="7:13" s="1" customFormat="1" ht="12.75">
      <c r="G848" s="169"/>
      <c r="H848" s="224"/>
      <c r="I848" s="39"/>
      <c r="J848" s="39"/>
      <c r="K848" s="39"/>
      <c r="L848" s="39"/>
      <c r="M848" s="39"/>
    </row>
    <row r="849" spans="7:13" s="1" customFormat="1" ht="12.75">
      <c r="G849" s="169"/>
      <c r="H849" s="224"/>
      <c r="I849" s="39"/>
      <c r="J849" s="39"/>
      <c r="K849" s="39"/>
      <c r="L849" s="39"/>
      <c r="M849" s="39"/>
    </row>
    <row r="850" spans="7:13" s="1" customFormat="1" ht="12.75">
      <c r="G850" s="169"/>
      <c r="H850" s="224"/>
      <c r="I850" s="39"/>
      <c r="J850" s="39"/>
      <c r="K850" s="39"/>
      <c r="L850" s="39"/>
      <c r="M850" s="39"/>
    </row>
    <row r="851" spans="7:13" s="1" customFormat="1" ht="12.75">
      <c r="G851" s="169"/>
      <c r="H851" s="224"/>
      <c r="I851" s="39"/>
      <c r="J851" s="39"/>
      <c r="K851" s="39"/>
      <c r="L851" s="39"/>
      <c r="M851" s="39"/>
    </row>
    <row r="852" spans="7:13" s="1" customFormat="1" ht="12.75">
      <c r="G852" s="169"/>
      <c r="H852" s="224"/>
      <c r="I852" s="39"/>
      <c r="J852" s="39"/>
      <c r="K852" s="39"/>
      <c r="L852" s="39"/>
      <c r="M852" s="39"/>
    </row>
    <row r="853" spans="7:13" s="1" customFormat="1" ht="12.75">
      <c r="G853" s="169"/>
      <c r="H853" s="224"/>
      <c r="I853" s="39"/>
      <c r="J853" s="39"/>
      <c r="K853" s="39"/>
      <c r="L853" s="39"/>
      <c r="M853" s="39"/>
    </row>
    <row r="854" spans="7:13" s="1" customFormat="1" ht="12.75">
      <c r="G854" s="169"/>
      <c r="H854" s="224"/>
      <c r="I854" s="39"/>
      <c r="J854" s="39"/>
      <c r="K854" s="39"/>
      <c r="L854" s="39"/>
      <c r="M854" s="39"/>
    </row>
    <row r="855" spans="7:13" s="1" customFormat="1" ht="12.75">
      <c r="G855" s="169"/>
      <c r="H855" s="224"/>
      <c r="I855" s="39"/>
      <c r="J855" s="39"/>
      <c r="K855" s="39"/>
      <c r="L855" s="39"/>
      <c r="M855" s="39"/>
    </row>
    <row r="856" spans="7:13" s="1" customFormat="1" ht="12.75">
      <c r="G856" s="169"/>
      <c r="H856" s="224"/>
      <c r="I856" s="39"/>
      <c r="J856" s="39"/>
      <c r="K856" s="39"/>
      <c r="L856" s="39"/>
      <c r="M856" s="39"/>
    </row>
    <row r="857" spans="7:13" s="1" customFormat="1" ht="12.75">
      <c r="G857" s="169"/>
      <c r="H857" s="224"/>
      <c r="I857" s="39"/>
      <c r="J857" s="39"/>
      <c r="K857" s="39"/>
      <c r="L857" s="39"/>
      <c r="M857" s="39"/>
    </row>
    <row r="858" spans="7:13" s="1" customFormat="1" ht="12.75">
      <c r="G858" s="169"/>
      <c r="H858" s="224"/>
      <c r="I858" s="39"/>
      <c r="J858" s="39"/>
      <c r="K858" s="39"/>
      <c r="L858" s="39"/>
      <c r="M858" s="39"/>
    </row>
    <row r="859" spans="7:13" s="1" customFormat="1" ht="12.75">
      <c r="G859" s="169"/>
      <c r="H859" s="224"/>
      <c r="I859" s="39"/>
      <c r="J859" s="39"/>
      <c r="K859" s="39"/>
      <c r="L859" s="39"/>
      <c r="M859" s="39"/>
    </row>
    <row r="860" spans="7:13" s="1" customFormat="1" ht="12.75">
      <c r="G860" s="169"/>
      <c r="H860" s="224"/>
      <c r="I860" s="39"/>
      <c r="J860" s="39"/>
      <c r="K860" s="39"/>
      <c r="L860" s="39"/>
      <c r="M860" s="39"/>
    </row>
    <row r="861" spans="7:13" s="1" customFormat="1" ht="12.75">
      <c r="G861" s="169"/>
      <c r="H861" s="224"/>
      <c r="I861" s="39"/>
      <c r="J861" s="39"/>
      <c r="K861" s="39"/>
      <c r="L861" s="39"/>
      <c r="M861" s="39"/>
    </row>
    <row r="862" spans="7:13" s="1" customFormat="1" ht="12.75">
      <c r="G862" s="169"/>
      <c r="H862" s="224"/>
      <c r="I862" s="39"/>
      <c r="J862" s="39"/>
      <c r="K862" s="39"/>
      <c r="L862" s="39"/>
      <c r="M862" s="39"/>
    </row>
    <row r="863" spans="7:13" s="1" customFormat="1" ht="12.75">
      <c r="G863" s="169"/>
      <c r="H863" s="224"/>
      <c r="I863" s="39"/>
      <c r="J863" s="39"/>
      <c r="K863" s="39"/>
      <c r="L863" s="39"/>
      <c r="M863" s="39"/>
    </row>
    <row r="864" spans="7:13" s="1" customFormat="1" ht="12.75">
      <c r="G864" s="169"/>
      <c r="H864" s="224"/>
      <c r="I864" s="39"/>
      <c r="J864" s="39"/>
      <c r="K864" s="39"/>
      <c r="L864" s="39"/>
      <c r="M864" s="39"/>
    </row>
    <row r="865" spans="7:13" s="1" customFormat="1" ht="12.75">
      <c r="G865" s="169"/>
      <c r="H865" s="224"/>
      <c r="I865" s="39"/>
      <c r="J865" s="39"/>
      <c r="K865" s="39"/>
      <c r="L865" s="39"/>
      <c r="M865" s="39"/>
    </row>
    <row r="866" spans="7:13" s="1" customFormat="1" ht="12.75">
      <c r="G866" s="169"/>
      <c r="H866" s="224"/>
      <c r="I866" s="39"/>
      <c r="J866" s="39"/>
      <c r="K866" s="39"/>
      <c r="L866" s="39"/>
      <c r="M866" s="39"/>
    </row>
    <row r="867" spans="7:13" s="1" customFormat="1" ht="12.75">
      <c r="G867" s="169"/>
      <c r="H867" s="224"/>
      <c r="I867" s="39"/>
      <c r="J867" s="39"/>
      <c r="K867" s="39"/>
      <c r="L867" s="39"/>
      <c r="M867" s="39"/>
    </row>
    <row r="868" spans="7:13" s="1" customFormat="1" ht="12.75">
      <c r="G868" s="169"/>
      <c r="H868" s="224"/>
      <c r="I868" s="39"/>
      <c r="J868" s="39"/>
      <c r="K868" s="39"/>
      <c r="L868" s="39"/>
      <c r="M868" s="39"/>
    </row>
    <row r="869" spans="7:13" s="1" customFormat="1" ht="12.75">
      <c r="G869" s="169"/>
      <c r="H869" s="224"/>
      <c r="I869" s="39"/>
      <c r="J869" s="39"/>
      <c r="K869" s="39"/>
      <c r="L869" s="39"/>
      <c r="M869" s="39"/>
    </row>
    <row r="870" spans="7:13" s="1" customFormat="1" ht="12.75">
      <c r="G870" s="169"/>
      <c r="H870" s="224"/>
      <c r="I870" s="39"/>
      <c r="J870" s="39"/>
      <c r="K870" s="39"/>
      <c r="L870" s="39"/>
      <c r="M870" s="39"/>
    </row>
    <row r="871" spans="7:13" s="1" customFormat="1" ht="12.75">
      <c r="G871" s="169"/>
      <c r="H871" s="224"/>
      <c r="I871" s="39"/>
      <c r="J871" s="39"/>
      <c r="K871" s="39"/>
      <c r="L871" s="39"/>
      <c r="M871" s="39"/>
    </row>
    <row r="872" spans="7:13" s="1" customFormat="1" ht="12.75">
      <c r="G872" s="169"/>
      <c r="H872" s="224"/>
      <c r="I872" s="39"/>
      <c r="J872" s="39"/>
      <c r="K872" s="39"/>
      <c r="L872" s="39"/>
      <c r="M872" s="39"/>
    </row>
    <row r="873" spans="7:13" s="1" customFormat="1" ht="12.75">
      <c r="G873" s="169"/>
      <c r="H873" s="224"/>
      <c r="I873" s="39"/>
      <c r="J873" s="39"/>
      <c r="K873" s="39"/>
      <c r="L873" s="39"/>
      <c r="M873" s="39"/>
    </row>
    <row r="874" spans="7:13" s="1" customFormat="1" ht="12.75">
      <c r="G874" s="169"/>
      <c r="H874" s="224"/>
      <c r="I874" s="39"/>
      <c r="J874" s="39"/>
      <c r="K874" s="39"/>
      <c r="L874" s="39"/>
      <c r="M874" s="39"/>
    </row>
    <row r="875" spans="7:13" s="1" customFormat="1" ht="12.75">
      <c r="G875" s="169"/>
      <c r="H875" s="224"/>
      <c r="I875" s="39"/>
      <c r="J875" s="39"/>
      <c r="K875" s="39"/>
      <c r="L875" s="39"/>
      <c r="M875" s="39"/>
    </row>
    <row r="876" spans="7:13" s="1" customFormat="1" ht="12.75">
      <c r="G876" s="169"/>
      <c r="H876" s="224"/>
      <c r="I876" s="39"/>
      <c r="J876" s="39"/>
      <c r="K876" s="39"/>
      <c r="L876" s="39"/>
      <c r="M876" s="39"/>
    </row>
    <row r="877" spans="7:13" s="1" customFormat="1" ht="12.75">
      <c r="G877" s="169"/>
      <c r="H877" s="224"/>
      <c r="I877" s="39"/>
      <c r="J877" s="39"/>
      <c r="K877" s="39"/>
      <c r="L877" s="39"/>
      <c r="M877" s="39"/>
    </row>
    <row r="878" spans="7:13" s="1" customFormat="1" ht="12.75">
      <c r="G878" s="169"/>
      <c r="H878" s="224"/>
      <c r="I878" s="39"/>
      <c r="J878" s="39"/>
      <c r="K878" s="39"/>
      <c r="L878" s="39"/>
      <c r="M878" s="39"/>
    </row>
    <row r="879" spans="7:13" s="1" customFormat="1" ht="12.75">
      <c r="G879" s="169"/>
      <c r="H879" s="224"/>
      <c r="I879" s="39"/>
      <c r="J879" s="39"/>
      <c r="K879" s="39"/>
      <c r="L879" s="39"/>
      <c r="M879" s="39"/>
    </row>
    <row r="880" spans="7:13" s="1" customFormat="1" ht="12.75">
      <c r="G880" s="169"/>
      <c r="H880" s="224"/>
      <c r="I880" s="39"/>
      <c r="J880" s="39"/>
      <c r="K880" s="39"/>
      <c r="L880" s="39"/>
      <c r="M880" s="39"/>
    </row>
    <row r="881" spans="7:13" s="1" customFormat="1" ht="12.75">
      <c r="G881" s="169"/>
      <c r="H881" s="224"/>
      <c r="I881" s="39"/>
      <c r="J881" s="39"/>
      <c r="K881" s="39"/>
      <c r="L881" s="39"/>
      <c r="M881" s="39"/>
    </row>
    <row r="882" spans="7:13" s="1" customFormat="1" ht="12.75">
      <c r="G882" s="169"/>
      <c r="H882" s="224"/>
      <c r="I882" s="39"/>
      <c r="J882" s="39"/>
      <c r="K882" s="39"/>
      <c r="L882" s="39"/>
      <c r="M882" s="39"/>
    </row>
    <row r="883" spans="7:13" s="1" customFormat="1" ht="12.75">
      <c r="G883" s="169"/>
      <c r="H883" s="224"/>
      <c r="I883" s="39"/>
      <c r="J883" s="39"/>
      <c r="K883" s="39"/>
      <c r="L883" s="39"/>
      <c r="M883" s="39"/>
    </row>
    <row r="884" spans="7:13" s="1" customFormat="1" ht="12.75">
      <c r="G884" s="169"/>
      <c r="H884" s="224"/>
      <c r="I884" s="39"/>
      <c r="J884" s="39"/>
      <c r="K884" s="39"/>
      <c r="L884" s="39"/>
      <c r="M884" s="39"/>
    </row>
    <row r="885" spans="7:13" s="1" customFormat="1" ht="12.75">
      <c r="G885" s="169"/>
      <c r="H885" s="224"/>
      <c r="I885" s="39"/>
      <c r="J885" s="39"/>
      <c r="K885" s="39"/>
      <c r="L885" s="39"/>
      <c r="M885" s="39"/>
    </row>
    <row r="886" spans="7:13" s="1" customFormat="1" ht="12.75">
      <c r="G886" s="169"/>
      <c r="H886" s="224"/>
      <c r="I886" s="39"/>
      <c r="J886" s="39"/>
      <c r="K886" s="39"/>
      <c r="L886" s="39"/>
      <c r="M886" s="39"/>
    </row>
    <row r="887" spans="7:13" s="1" customFormat="1" ht="12.75">
      <c r="G887" s="169"/>
      <c r="H887" s="224"/>
      <c r="I887" s="39"/>
      <c r="J887" s="39"/>
      <c r="K887" s="39"/>
      <c r="L887" s="39"/>
      <c r="M887" s="39"/>
    </row>
    <row r="888" spans="7:13" s="1" customFormat="1" ht="12.75">
      <c r="G888" s="169"/>
      <c r="H888" s="224"/>
      <c r="I888" s="39"/>
      <c r="J888" s="39"/>
      <c r="K888" s="39"/>
      <c r="L888" s="39"/>
      <c r="M888" s="39"/>
    </row>
    <row r="889" spans="7:13" s="1" customFormat="1" ht="12.75">
      <c r="G889" s="169"/>
      <c r="H889" s="224"/>
      <c r="I889" s="39"/>
      <c r="J889" s="39"/>
      <c r="K889" s="39"/>
      <c r="L889" s="39"/>
      <c r="M889" s="39"/>
    </row>
    <row r="890" spans="7:13" s="1" customFormat="1" ht="12.75">
      <c r="G890" s="169"/>
      <c r="H890" s="224"/>
      <c r="I890" s="39"/>
      <c r="J890" s="39"/>
      <c r="K890" s="39"/>
      <c r="L890" s="39"/>
      <c r="M890" s="39"/>
    </row>
    <row r="891" spans="7:13" s="1" customFormat="1" ht="12.75">
      <c r="G891" s="169"/>
      <c r="H891" s="224"/>
      <c r="I891" s="39"/>
      <c r="J891" s="39"/>
      <c r="K891" s="39"/>
      <c r="L891" s="39"/>
      <c r="M891" s="39"/>
    </row>
    <row r="892" spans="7:13" s="1" customFormat="1" ht="12.75">
      <c r="G892" s="169"/>
      <c r="H892" s="224"/>
      <c r="I892" s="39"/>
      <c r="J892" s="39"/>
      <c r="K892" s="39"/>
      <c r="L892" s="39"/>
      <c r="M892" s="39"/>
    </row>
    <row r="893" spans="7:13" s="1" customFormat="1" ht="12.75">
      <c r="G893" s="169"/>
      <c r="H893" s="224"/>
      <c r="I893" s="39"/>
      <c r="J893" s="39"/>
      <c r="K893" s="39"/>
      <c r="L893" s="39"/>
      <c r="M893" s="39"/>
    </row>
    <row r="894" spans="7:13" s="1" customFormat="1" ht="12.75">
      <c r="G894" s="169"/>
      <c r="H894" s="224"/>
      <c r="I894" s="39"/>
      <c r="J894" s="39"/>
      <c r="K894" s="39"/>
      <c r="L894" s="39"/>
      <c r="M894" s="39"/>
    </row>
    <row r="895" spans="7:13" s="1" customFormat="1" ht="12.75">
      <c r="G895" s="169"/>
      <c r="H895" s="224"/>
      <c r="I895" s="39"/>
      <c r="J895" s="39"/>
      <c r="K895" s="39"/>
      <c r="L895" s="39"/>
      <c r="M895" s="39"/>
    </row>
    <row r="896" spans="7:13" s="1" customFormat="1" ht="12.75">
      <c r="G896" s="169"/>
      <c r="H896" s="224"/>
      <c r="I896" s="39"/>
      <c r="J896" s="39"/>
      <c r="K896" s="39"/>
      <c r="L896" s="39"/>
      <c r="M896" s="39"/>
    </row>
    <row r="897" spans="7:13" s="1" customFormat="1" ht="12.75">
      <c r="G897" s="169"/>
      <c r="H897" s="224"/>
      <c r="I897" s="39"/>
      <c r="J897" s="39"/>
      <c r="K897" s="39"/>
      <c r="L897" s="39"/>
      <c r="M897" s="39"/>
    </row>
    <row r="898" spans="7:13" s="1" customFormat="1" ht="12.75">
      <c r="G898" s="169"/>
      <c r="H898" s="224"/>
      <c r="I898" s="39"/>
      <c r="J898" s="39"/>
      <c r="K898" s="39"/>
      <c r="L898" s="39"/>
      <c r="M898" s="39"/>
    </row>
    <row r="899" spans="7:13" s="1" customFormat="1" ht="12.75">
      <c r="G899" s="169"/>
      <c r="H899" s="224"/>
      <c r="I899" s="39"/>
      <c r="J899" s="39"/>
      <c r="K899" s="39"/>
      <c r="L899" s="39"/>
      <c r="M899" s="39"/>
    </row>
    <row r="900" spans="7:13" s="1" customFormat="1" ht="12.75">
      <c r="G900" s="169"/>
      <c r="H900" s="224"/>
      <c r="I900" s="39"/>
      <c r="J900" s="39"/>
      <c r="K900" s="39"/>
      <c r="L900" s="39"/>
      <c r="M900" s="39"/>
    </row>
    <row r="901" spans="7:13" s="1" customFormat="1" ht="12.75">
      <c r="G901" s="169"/>
      <c r="H901" s="224"/>
      <c r="I901" s="39"/>
      <c r="J901" s="39"/>
      <c r="K901" s="39"/>
      <c r="L901" s="39"/>
      <c r="M901" s="39"/>
    </row>
    <row r="902" spans="7:13" s="1" customFormat="1" ht="12.75">
      <c r="G902" s="169"/>
      <c r="H902" s="224"/>
      <c r="I902" s="39"/>
      <c r="J902" s="39"/>
      <c r="K902" s="39"/>
      <c r="L902" s="39"/>
      <c r="M902" s="39"/>
    </row>
    <row r="903" spans="7:13" s="1" customFormat="1" ht="12.75">
      <c r="G903" s="169"/>
      <c r="H903" s="224"/>
      <c r="I903" s="39"/>
      <c r="J903" s="39"/>
      <c r="K903" s="39"/>
      <c r="L903" s="39"/>
      <c r="M903" s="39"/>
    </row>
    <row r="904" spans="7:13" s="1" customFormat="1" ht="12.75">
      <c r="G904" s="169"/>
      <c r="H904" s="224"/>
      <c r="I904" s="39"/>
      <c r="J904" s="39"/>
      <c r="K904" s="39"/>
      <c r="L904" s="39"/>
      <c r="M904" s="39"/>
    </row>
    <row r="905" spans="7:13" s="1" customFormat="1" ht="12.75">
      <c r="G905" s="169"/>
      <c r="H905" s="224"/>
      <c r="I905" s="39"/>
      <c r="J905" s="39"/>
      <c r="K905" s="39"/>
      <c r="L905" s="39"/>
      <c r="M905" s="39"/>
    </row>
    <row r="906" spans="7:13" s="1" customFormat="1" ht="12.75">
      <c r="G906" s="169"/>
      <c r="H906" s="224"/>
      <c r="I906" s="39"/>
      <c r="J906" s="39"/>
      <c r="K906" s="39"/>
      <c r="L906" s="39"/>
      <c r="M906" s="39"/>
    </row>
    <row r="907" spans="7:13" s="1" customFormat="1" ht="12.75">
      <c r="G907" s="169"/>
      <c r="H907" s="224"/>
      <c r="I907" s="39"/>
      <c r="J907" s="39"/>
      <c r="K907" s="39"/>
      <c r="L907" s="39"/>
      <c r="M907" s="39"/>
    </row>
    <row r="908" spans="7:13" s="1" customFormat="1" ht="12.75">
      <c r="G908" s="169"/>
      <c r="H908" s="224"/>
      <c r="I908" s="39"/>
      <c r="J908" s="39"/>
      <c r="K908" s="39"/>
      <c r="L908" s="39"/>
      <c r="M908" s="39"/>
    </row>
    <row r="909" spans="7:13" s="1" customFormat="1" ht="12.75">
      <c r="G909" s="169"/>
      <c r="H909" s="224"/>
      <c r="I909" s="39"/>
      <c r="J909" s="39"/>
      <c r="K909" s="39"/>
      <c r="L909" s="39"/>
      <c r="M909" s="39"/>
    </row>
    <row r="910" spans="7:13" s="1" customFormat="1" ht="12.75">
      <c r="G910" s="169"/>
      <c r="H910" s="224"/>
      <c r="I910" s="39"/>
      <c r="J910" s="39"/>
      <c r="K910" s="39"/>
      <c r="L910" s="39"/>
      <c r="M910" s="39"/>
    </row>
    <row r="911" spans="7:13" s="1" customFormat="1" ht="12.75">
      <c r="G911" s="169"/>
      <c r="H911" s="224"/>
      <c r="I911" s="39"/>
      <c r="J911" s="39"/>
      <c r="K911" s="39"/>
      <c r="L911" s="39"/>
      <c r="M911" s="39"/>
    </row>
    <row r="912" spans="7:13" s="1" customFormat="1" ht="12.75">
      <c r="G912" s="169"/>
      <c r="H912" s="224"/>
      <c r="I912" s="39"/>
      <c r="J912" s="39"/>
      <c r="K912" s="39"/>
      <c r="L912" s="39"/>
      <c r="M912" s="39"/>
    </row>
    <row r="913" spans="7:13" s="1" customFormat="1" ht="12.75">
      <c r="G913" s="169"/>
      <c r="H913" s="224"/>
      <c r="I913" s="39"/>
      <c r="J913" s="39"/>
      <c r="K913" s="39"/>
      <c r="L913" s="39"/>
      <c r="M913" s="39"/>
    </row>
    <row r="914" spans="7:13" s="1" customFormat="1" ht="12.75">
      <c r="G914" s="169"/>
      <c r="H914" s="224"/>
      <c r="I914" s="39"/>
      <c r="J914" s="39"/>
      <c r="K914" s="39"/>
      <c r="L914" s="39"/>
      <c r="M914" s="39"/>
    </row>
    <row r="915" spans="7:13" s="1" customFormat="1" ht="12.75">
      <c r="G915" s="169"/>
      <c r="H915" s="224"/>
      <c r="I915" s="39"/>
      <c r="J915" s="39"/>
      <c r="K915" s="39"/>
      <c r="L915" s="39"/>
      <c r="M915" s="39"/>
    </row>
    <row r="916" spans="7:13" s="1" customFormat="1" ht="12.75">
      <c r="G916" s="169"/>
      <c r="H916" s="224"/>
      <c r="I916" s="39"/>
      <c r="J916" s="39"/>
      <c r="K916" s="39"/>
      <c r="L916" s="39"/>
      <c r="M916" s="39"/>
    </row>
    <row r="917" spans="7:13" s="1" customFormat="1" ht="12.75">
      <c r="G917" s="169"/>
      <c r="H917" s="224"/>
      <c r="I917" s="39"/>
      <c r="J917" s="39"/>
      <c r="K917" s="39"/>
      <c r="L917" s="39"/>
      <c r="M917" s="39"/>
    </row>
    <row r="918" spans="7:13" s="1" customFormat="1" ht="12.75">
      <c r="G918" s="169"/>
      <c r="H918" s="224"/>
      <c r="I918" s="39"/>
      <c r="J918" s="39"/>
      <c r="K918" s="39"/>
      <c r="L918" s="39"/>
      <c r="M918" s="39"/>
    </row>
    <row r="919" spans="7:13" s="1" customFormat="1" ht="12.75">
      <c r="G919" s="169"/>
      <c r="H919" s="224"/>
      <c r="I919" s="39"/>
      <c r="J919" s="39"/>
      <c r="K919" s="39"/>
      <c r="L919" s="39"/>
      <c r="M919" s="39"/>
    </row>
    <row r="920" spans="7:13" s="1" customFormat="1" ht="12.75">
      <c r="G920" s="169"/>
      <c r="H920" s="224"/>
      <c r="I920" s="39"/>
      <c r="J920" s="39"/>
      <c r="K920" s="39"/>
      <c r="L920" s="39"/>
      <c r="M920" s="39"/>
    </row>
    <row r="921" spans="7:13" s="1" customFormat="1" ht="12.75">
      <c r="G921" s="169"/>
      <c r="H921" s="224"/>
      <c r="I921" s="39"/>
      <c r="J921" s="39"/>
      <c r="K921" s="39"/>
      <c r="L921" s="39"/>
      <c r="M921" s="39"/>
    </row>
    <row r="922" spans="7:13" s="1" customFormat="1" ht="12.75">
      <c r="G922" s="169"/>
      <c r="H922" s="224"/>
      <c r="I922" s="39"/>
      <c r="J922" s="39"/>
      <c r="K922" s="39"/>
      <c r="L922" s="39"/>
      <c r="M922" s="39"/>
    </row>
    <row r="923" spans="7:13" s="1" customFormat="1" ht="12.75">
      <c r="G923" s="169"/>
      <c r="H923" s="224"/>
      <c r="I923" s="39"/>
      <c r="J923" s="39"/>
      <c r="K923" s="39"/>
      <c r="L923" s="39"/>
      <c r="M923" s="39"/>
    </row>
    <row r="924" spans="7:13" s="1" customFormat="1" ht="12.75">
      <c r="G924" s="169"/>
      <c r="H924" s="224"/>
      <c r="I924" s="39"/>
      <c r="J924" s="39"/>
      <c r="K924" s="39"/>
      <c r="L924" s="39"/>
      <c r="M924" s="39"/>
    </row>
    <row r="925" spans="7:13" s="1" customFormat="1" ht="12.75">
      <c r="G925" s="169"/>
      <c r="H925" s="224"/>
      <c r="I925" s="39"/>
      <c r="J925" s="39"/>
      <c r="K925" s="39"/>
      <c r="L925" s="39"/>
      <c r="M925" s="39"/>
    </row>
    <row r="926" spans="7:13" s="1" customFormat="1" ht="12.75">
      <c r="G926" s="169"/>
      <c r="H926" s="224"/>
      <c r="I926" s="39"/>
      <c r="J926" s="39"/>
      <c r="K926" s="39"/>
      <c r="L926" s="39"/>
      <c r="M926" s="39"/>
    </row>
    <row r="927" spans="7:13" s="1" customFormat="1" ht="12.75">
      <c r="G927" s="169"/>
      <c r="H927" s="224"/>
      <c r="I927" s="39"/>
      <c r="J927" s="39"/>
      <c r="K927" s="39"/>
      <c r="L927" s="39"/>
      <c r="M927" s="39"/>
    </row>
    <row r="928" spans="7:13" s="1" customFormat="1" ht="12.75">
      <c r="G928" s="169"/>
      <c r="H928" s="224"/>
      <c r="I928" s="39"/>
      <c r="J928" s="39"/>
      <c r="K928" s="39"/>
      <c r="L928" s="39"/>
      <c r="M928" s="39"/>
    </row>
    <row r="929" spans="7:13" s="1" customFormat="1" ht="12.75">
      <c r="G929" s="169"/>
      <c r="H929" s="224"/>
      <c r="I929" s="39"/>
      <c r="J929" s="39"/>
      <c r="K929" s="39"/>
      <c r="L929" s="39"/>
      <c r="M929" s="39"/>
    </row>
    <row r="930" spans="7:13" s="1" customFormat="1" ht="12.75">
      <c r="G930" s="169"/>
      <c r="H930" s="224"/>
      <c r="I930" s="39"/>
      <c r="J930" s="39"/>
      <c r="K930" s="39"/>
      <c r="L930" s="39"/>
      <c r="M930" s="39"/>
    </row>
    <row r="931" spans="7:13" s="1" customFormat="1" ht="12.75">
      <c r="G931" s="169"/>
      <c r="H931" s="224"/>
      <c r="I931" s="39"/>
      <c r="J931" s="39"/>
      <c r="K931" s="39"/>
      <c r="L931" s="39"/>
      <c r="M931" s="39"/>
    </row>
    <row r="932" spans="7:13" s="1" customFormat="1" ht="12.75">
      <c r="G932" s="169"/>
      <c r="H932" s="224"/>
      <c r="I932" s="39"/>
      <c r="J932" s="39"/>
      <c r="K932" s="39"/>
      <c r="L932" s="39"/>
      <c r="M932" s="39"/>
    </row>
    <row r="933" spans="7:13" s="1" customFormat="1" ht="12.75">
      <c r="G933" s="169"/>
      <c r="H933" s="224"/>
      <c r="I933" s="39"/>
      <c r="J933" s="39"/>
      <c r="K933" s="39"/>
      <c r="L933" s="39"/>
      <c r="M933" s="39"/>
    </row>
    <row r="934" spans="7:13" s="1" customFormat="1" ht="12.75">
      <c r="G934" s="169"/>
      <c r="H934" s="224"/>
      <c r="I934" s="39"/>
      <c r="J934" s="39"/>
      <c r="K934" s="39"/>
      <c r="L934" s="39"/>
      <c r="M934" s="39"/>
    </row>
    <row r="935" spans="7:13" s="1" customFormat="1" ht="12.75">
      <c r="G935" s="169"/>
      <c r="H935" s="224"/>
      <c r="I935" s="39"/>
      <c r="J935" s="39"/>
      <c r="K935" s="39"/>
      <c r="L935" s="39"/>
      <c r="M935" s="39"/>
    </row>
    <row r="936" spans="7:13" s="1" customFormat="1" ht="12.75">
      <c r="G936" s="169"/>
      <c r="H936" s="224"/>
      <c r="I936" s="39"/>
      <c r="J936" s="39"/>
      <c r="K936" s="39"/>
      <c r="L936" s="39"/>
      <c r="M936" s="39"/>
    </row>
    <row r="937" spans="7:13" s="1" customFormat="1" ht="12.75">
      <c r="G937" s="169"/>
      <c r="H937" s="224"/>
      <c r="I937" s="39"/>
      <c r="J937" s="39"/>
      <c r="K937" s="39"/>
      <c r="L937" s="39"/>
      <c r="M937" s="39"/>
    </row>
    <row r="938" spans="7:13" s="1" customFormat="1" ht="12.75">
      <c r="G938" s="169"/>
      <c r="H938" s="224"/>
      <c r="I938" s="39"/>
      <c r="J938" s="39"/>
      <c r="K938" s="39"/>
      <c r="L938" s="39"/>
      <c r="M938" s="39"/>
    </row>
    <row r="939" spans="7:13" s="1" customFormat="1" ht="12.75">
      <c r="G939" s="169"/>
      <c r="H939" s="224"/>
      <c r="I939" s="39"/>
      <c r="J939" s="39"/>
      <c r="K939" s="39"/>
      <c r="L939" s="39"/>
      <c r="M939" s="39"/>
    </row>
    <row r="940" spans="7:13" s="1" customFormat="1" ht="12.75">
      <c r="G940" s="169"/>
      <c r="H940" s="224"/>
      <c r="I940" s="39"/>
      <c r="J940" s="39"/>
      <c r="K940" s="39"/>
      <c r="L940" s="39"/>
      <c r="M940" s="39"/>
    </row>
    <row r="941" spans="7:13" s="1" customFormat="1" ht="12.75">
      <c r="G941" s="169"/>
      <c r="H941" s="224"/>
      <c r="I941" s="39"/>
      <c r="J941" s="39"/>
      <c r="K941" s="39"/>
      <c r="L941" s="39"/>
      <c r="M941" s="39"/>
    </row>
    <row r="942" spans="7:13" s="1" customFormat="1" ht="12.75">
      <c r="G942" s="169"/>
      <c r="H942" s="224"/>
      <c r="I942" s="39"/>
      <c r="J942" s="39"/>
      <c r="K942" s="39"/>
      <c r="L942" s="39"/>
      <c r="M942" s="39"/>
    </row>
    <row r="943" spans="7:13" s="1" customFormat="1" ht="12.75">
      <c r="G943" s="169"/>
      <c r="H943" s="224"/>
      <c r="I943" s="39"/>
      <c r="J943" s="39"/>
      <c r="K943" s="39"/>
      <c r="L943" s="39"/>
      <c r="M943" s="39"/>
    </row>
    <row r="944" spans="7:13" s="1" customFormat="1" ht="12.75">
      <c r="G944" s="169"/>
      <c r="H944" s="224"/>
      <c r="I944" s="39"/>
      <c r="J944" s="39"/>
      <c r="K944" s="39"/>
      <c r="L944" s="39"/>
      <c r="M944" s="39"/>
    </row>
    <row r="945" spans="7:13" s="1" customFormat="1" ht="12.75">
      <c r="G945" s="169"/>
      <c r="H945" s="224"/>
      <c r="I945" s="39"/>
      <c r="J945" s="39"/>
      <c r="K945" s="39"/>
      <c r="L945" s="39"/>
      <c r="M945" s="39"/>
    </row>
    <row r="946" spans="7:13" s="1" customFormat="1" ht="12.75">
      <c r="G946" s="169"/>
      <c r="H946" s="224"/>
      <c r="I946" s="39"/>
      <c r="J946" s="39"/>
      <c r="K946" s="39"/>
      <c r="L946" s="39"/>
      <c r="M946" s="39"/>
    </row>
    <row r="947" spans="7:13" s="1" customFormat="1" ht="12.75">
      <c r="G947" s="169"/>
      <c r="H947" s="224"/>
      <c r="I947" s="39"/>
      <c r="J947" s="39"/>
      <c r="K947" s="39"/>
      <c r="L947" s="39"/>
      <c r="M947" s="39"/>
    </row>
    <row r="948" spans="7:13" s="1" customFormat="1" ht="12.75">
      <c r="G948" s="169"/>
      <c r="H948" s="224"/>
      <c r="I948" s="39"/>
      <c r="J948" s="39"/>
      <c r="K948" s="39"/>
      <c r="L948" s="39"/>
      <c r="M948" s="39"/>
    </row>
    <row r="949" spans="7:13" s="1" customFormat="1" ht="12.75">
      <c r="G949" s="169"/>
      <c r="H949" s="224"/>
      <c r="I949" s="39"/>
      <c r="J949" s="39"/>
      <c r="K949" s="39"/>
      <c r="L949" s="39"/>
      <c r="M949" s="39"/>
    </row>
    <row r="950" spans="7:13" s="1" customFormat="1" ht="12.75">
      <c r="G950" s="169"/>
      <c r="H950" s="224"/>
      <c r="I950" s="39"/>
      <c r="J950" s="39"/>
      <c r="K950" s="39"/>
      <c r="L950" s="39"/>
      <c r="M950" s="39"/>
    </row>
    <row r="951" spans="7:13" s="1" customFormat="1" ht="12.75">
      <c r="G951" s="169"/>
      <c r="H951" s="224"/>
      <c r="I951" s="39"/>
      <c r="J951" s="39"/>
      <c r="K951" s="39"/>
      <c r="L951" s="39"/>
      <c r="M951" s="39"/>
    </row>
    <row r="952" spans="7:13" s="1" customFormat="1" ht="12.75">
      <c r="G952" s="169"/>
      <c r="H952" s="224"/>
      <c r="I952" s="39"/>
      <c r="J952" s="39"/>
      <c r="K952" s="39"/>
      <c r="L952" s="39"/>
      <c r="M952" s="39"/>
    </row>
    <row r="953" spans="7:13" s="1" customFormat="1" ht="12.75">
      <c r="G953" s="169"/>
      <c r="H953" s="224"/>
      <c r="I953" s="39"/>
      <c r="J953" s="39"/>
      <c r="K953" s="39"/>
      <c r="L953" s="39"/>
      <c r="M953" s="39"/>
    </row>
    <row r="954" spans="7:13" s="1" customFormat="1" ht="12.75">
      <c r="G954" s="169"/>
      <c r="H954" s="224"/>
      <c r="I954" s="39"/>
      <c r="J954" s="39"/>
      <c r="K954" s="39"/>
      <c r="L954" s="39"/>
      <c r="M954" s="39"/>
    </row>
    <row r="955" spans="7:13" s="1" customFormat="1" ht="12.75">
      <c r="G955" s="169"/>
      <c r="H955" s="224"/>
      <c r="I955" s="39"/>
      <c r="J955" s="39"/>
      <c r="K955" s="39"/>
      <c r="L955" s="39"/>
      <c r="M955" s="39"/>
    </row>
    <row r="956" spans="7:13" s="1" customFormat="1" ht="12.75">
      <c r="G956" s="169"/>
      <c r="H956" s="224"/>
      <c r="I956" s="39"/>
      <c r="J956" s="39"/>
      <c r="K956" s="39"/>
      <c r="L956" s="39"/>
      <c r="M956" s="39"/>
    </row>
    <row r="957" spans="7:13" s="1" customFormat="1" ht="12.75">
      <c r="G957" s="169"/>
      <c r="H957" s="224"/>
      <c r="I957" s="39"/>
      <c r="J957" s="39"/>
      <c r="K957" s="39"/>
      <c r="L957" s="39"/>
      <c r="M957" s="39"/>
    </row>
    <row r="958" spans="7:13" s="1" customFormat="1" ht="12.75">
      <c r="G958" s="169"/>
      <c r="H958" s="224"/>
      <c r="I958" s="39"/>
      <c r="J958" s="39"/>
      <c r="K958" s="39"/>
      <c r="L958" s="39"/>
      <c r="M958" s="39"/>
    </row>
    <row r="959" spans="7:13" s="1" customFormat="1" ht="12.75">
      <c r="G959" s="169"/>
      <c r="H959" s="224"/>
      <c r="I959" s="39"/>
      <c r="J959" s="39"/>
      <c r="K959" s="39"/>
      <c r="L959" s="39"/>
      <c r="M959" s="39"/>
    </row>
    <row r="960" spans="7:13" s="1" customFormat="1" ht="12.75">
      <c r="G960" s="169"/>
      <c r="H960" s="224"/>
      <c r="I960" s="39"/>
      <c r="J960" s="39"/>
      <c r="K960" s="39"/>
      <c r="L960" s="39"/>
      <c r="M960" s="39"/>
    </row>
    <row r="961" spans="7:13" s="1" customFormat="1" ht="12.75">
      <c r="G961" s="169"/>
      <c r="H961" s="224"/>
      <c r="I961" s="39"/>
      <c r="J961" s="39"/>
      <c r="K961" s="39"/>
      <c r="L961" s="39"/>
      <c r="M961" s="39"/>
    </row>
    <row r="962" spans="7:13" s="1" customFormat="1" ht="12.75">
      <c r="G962" s="169"/>
      <c r="H962" s="224"/>
      <c r="I962" s="39"/>
      <c r="J962" s="39"/>
      <c r="K962" s="39"/>
      <c r="L962" s="39"/>
      <c r="M962" s="39"/>
    </row>
    <row r="963" spans="7:13" s="1" customFormat="1" ht="12.75">
      <c r="G963" s="169"/>
      <c r="H963" s="224"/>
      <c r="I963" s="39"/>
      <c r="J963" s="39"/>
      <c r="K963" s="39"/>
      <c r="L963" s="39"/>
      <c r="M963" s="39"/>
    </row>
    <row r="964" spans="7:13" s="1" customFormat="1" ht="12.75">
      <c r="G964" s="169"/>
      <c r="H964" s="224"/>
      <c r="I964" s="39"/>
      <c r="J964" s="39"/>
      <c r="K964" s="39"/>
      <c r="L964" s="39"/>
      <c r="M964" s="39"/>
    </row>
    <row r="965" spans="7:13" s="1" customFormat="1" ht="12.75">
      <c r="G965" s="169"/>
      <c r="H965" s="224"/>
      <c r="I965" s="39"/>
      <c r="J965" s="39"/>
      <c r="K965" s="39"/>
      <c r="L965" s="39"/>
      <c r="M965" s="39"/>
    </row>
    <row r="966" spans="7:13" s="1" customFormat="1" ht="12.75">
      <c r="G966" s="169"/>
      <c r="H966" s="224"/>
      <c r="I966" s="39"/>
      <c r="J966" s="39"/>
      <c r="K966" s="39"/>
      <c r="L966" s="39"/>
      <c r="M966" s="39"/>
    </row>
    <row r="967" spans="7:13" s="1" customFormat="1" ht="12.75">
      <c r="G967" s="169"/>
      <c r="H967" s="224"/>
      <c r="I967" s="39"/>
      <c r="J967" s="39"/>
      <c r="K967" s="39"/>
      <c r="L967" s="39"/>
      <c r="M967" s="39"/>
    </row>
    <row r="968" spans="7:13" s="1" customFormat="1" ht="12.75">
      <c r="G968" s="169"/>
      <c r="H968" s="224"/>
      <c r="I968" s="39"/>
      <c r="J968" s="39"/>
      <c r="K968" s="39"/>
      <c r="L968" s="39"/>
      <c r="M968" s="39"/>
    </row>
    <row r="969" spans="7:13" s="1" customFormat="1" ht="12.75">
      <c r="G969" s="169"/>
      <c r="H969" s="224"/>
      <c r="I969" s="39"/>
      <c r="J969" s="39"/>
      <c r="K969" s="39"/>
      <c r="L969" s="39"/>
      <c r="M969" s="39"/>
    </row>
    <row r="970" spans="7:13" s="1" customFormat="1" ht="12.75">
      <c r="G970" s="169"/>
      <c r="H970" s="224"/>
      <c r="I970" s="39"/>
      <c r="J970" s="39"/>
      <c r="K970" s="39"/>
      <c r="L970" s="39"/>
      <c r="M970" s="39"/>
    </row>
    <row r="971" spans="7:13" s="1" customFormat="1" ht="12.75">
      <c r="G971" s="169"/>
      <c r="H971" s="224"/>
      <c r="I971" s="39"/>
      <c r="J971" s="39"/>
      <c r="K971" s="39"/>
      <c r="L971" s="39"/>
      <c r="M971" s="39"/>
    </row>
    <row r="972" spans="7:13" s="1" customFormat="1" ht="12.75">
      <c r="G972" s="169"/>
      <c r="H972" s="224"/>
      <c r="I972" s="39"/>
      <c r="J972" s="39"/>
      <c r="K972" s="39"/>
      <c r="L972" s="39"/>
      <c r="M972" s="39"/>
    </row>
    <row r="973" spans="7:13" s="1" customFormat="1" ht="12.75">
      <c r="G973" s="169"/>
      <c r="H973" s="224"/>
      <c r="I973" s="39"/>
      <c r="J973" s="39"/>
      <c r="K973" s="39"/>
      <c r="L973" s="39"/>
      <c r="M973" s="39"/>
    </row>
    <row r="974" spans="7:13" s="1" customFormat="1" ht="12.75">
      <c r="G974" s="169"/>
      <c r="H974" s="224"/>
      <c r="I974" s="39"/>
      <c r="J974" s="39"/>
      <c r="K974" s="39"/>
      <c r="L974" s="39"/>
      <c r="M974" s="39"/>
    </row>
    <row r="975" spans="7:13" s="1" customFormat="1" ht="12.75">
      <c r="G975" s="169"/>
      <c r="H975" s="224"/>
      <c r="I975" s="39"/>
      <c r="J975" s="39"/>
      <c r="K975" s="39"/>
      <c r="L975" s="39"/>
      <c r="M975" s="39"/>
    </row>
    <row r="976" spans="7:13" s="1" customFormat="1" ht="12.75">
      <c r="G976" s="169"/>
      <c r="H976" s="224"/>
      <c r="I976" s="39"/>
      <c r="J976" s="39"/>
      <c r="K976" s="39"/>
      <c r="L976" s="39"/>
      <c r="M976" s="39"/>
    </row>
    <row r="977" spans="7:13" s="1" customFormat="1" ht="12.75">
      <c r="G977" s="169"/>
      <c r="H977" s="224"/>
      <c r="I977" s="39"/>
      <c r="J977" s="39"/>
      <c r="K977" s="39"/>
      <c r="L977" s="39"/>
      <c r="M977" s="39"/>
    </row>
    <row r="978" spans="7:13" s="1" customFormat="1" ht="12.75">
      <c r="G978" s="169"/>
      <c r="H978" s="224"/>
      <c r="I978" s="39"/>
      <c r="J978" s="39"/>
      <c r="K978" s="39"/>
      <c r="L978" s="39"/>
      <c r="M978" s="39"/>
    </row>
    <row r="979" spans="7:13" s="1" customFormat="1" ht="12.75">
      <c r="G979" s="169"/>
      <c r="H979" s="224"/>
      <c r="I979" s="39"/>
      <c r="J979" s="39"/>
      <c r="K979" s="39"/>
      <c r="L979" s="39"/>
      <c r="M979" s="39"/>
    </row>
    <row r="980" spans="7:13" s="1" customFormat="1" ht="12.75">
      <c r="G980" s="169"/>
      <c r="H980" s="224"/>
      <c r="I980" s="39"/>
      <c r="J980" s="39"/>
      <c r="K980" s="39"/>
      <c r="L980" s="39"/>
      <c r="M980" s="39"/>
    </row>
    <row r="981" spans="7:13" s="1" customFormat="1" ht="12.75">
      <c r="G981" s="169"/>
      <c r="H981" s="224"/>
      <c r="I981" s="39"/>
      <c r="J981" s="39"/>
      <c r="K981" s="39"/>
      <c r="L981" s="39"/>
      <c r="M981" s="39"/>
    </row>
    <row r="982" spans="7:13" s="1" customFormat="1" ht="12.75">
      <c r="G982" s="169"/>
      <c r="H982" s="224"/>
      <c r="I982" s="39"/>
      <c r="J982" s="39"/>
      <c r="K982" s="39"/>
      <c r="L982" s="39"/>
      <c r="M982" s="39"/>
    </row>
    <row r="983" spans="7:13" s="1" customFormat="1" ht="12.75">
      <c r="G983" s="169"/>
      <c r="H983" s="224"/>
      <c r="I983" s="39"/>
      <c r="J983" s="39"/>
      <c r="K983" s="39"/>
      <c r="L983" s="39"/>
      <c r="M983" s="39"/>
    </row>
    <row r="984" spans="7:13" s="1" customFormat="1" ht="12.75">
      <c r="G984" s="169"/>
      <c r="H984" s="224"/>
      <c r="I984" s="39"/>
      <c r="J984" s="39"/>
      <c r="K984" s="39"/>
      <c r="L984" s="39"/>
      <c r="M984" s="39"/>
    </row>
    <row r="985" spans="7:13" s="1" customFormat="1" ht="12.75">
      <c r="G985" s="169"/>
      <c r="H985" s="224"/>
      <c r="I985" s="39"/>
      <c r="J985" s="39"/>
      <c r="K985" s="39"/>
      <c r="L985" s="39"/>
      <c r="M985" s="39"/>
    </row>
    <row r="986" spans="7:13" s="1" customFormat="1" ht="12.75">
      <c r="G986" s="169"/>
      <c r="H986" s="224"/>
      <c r="I986" s="39"/>
      <c r="J986" s="39"/>
      <c r="K986" s="39"/>
      <c r="L986" s="39"/>
      <c r="M986" s="39"/>
    </row>
    <row r="987" spans="7:13" s="1" customFormat="1" ht="12.75">
      <c r="G987" s="169"/>
      <c r="H987" s="224"/>
      <c r="I987" s="39"/>
      <c r="J987" s="39"/>
      <c r="K987" s="39"/>
      <c r="L987" s="39"/>
      <c r="M987" s="39"/>
    </row>
    <row r="988" spans="7:13" s="1" customFormat="1" ht="12.75">
      <c r="G988" s="169"/>
      <c r="H988" s="224"/>
      <c r="I988" s="39"/>
      <c r="J988" s="39"/>
      <c r="K988" s="39"/>
      <c r="L988" s="39"/>
      <c r="M988" s="39"/>
    </row>
    <row r="989" spans="7:13" s="1" customFormat="1" ht="12.75">
      <c r="G989" s="169"/>
      <c r="H989" s="224"/>
      <c r="I989" s="39"/>
      <c r="J989" s="39"/>
      <c r="K989" s="39"/>
      <c r="L989" s="39"/>
      <c r="M989" s="39"/>
    </row>
    <row r="990" spans="7:13" s="1" customFormat="1" ht="12.75">
      <c r="G990" s="169"/>
      <c r="H990" s="224"/>
      <c r="I990" s="39"/>
      <c r="J990" s="39"/>
      <c r="K990" s="39"/>
      <c r="L990" s="39"/>
      <c r="M990" s="39"/>
    </row>
    <row r="991" spans="7:13" s="1" customFormat="1" ht="12.75">
      <c r="G991" s="169"/>
      <c r="H991" s="224"/>
      <c r="I991" s="39"/>
      <c r="J991" s="39"/>
      <c r="K991" s="39"/>
      <c r="L991" s="39"/>
      <c r="M991" s="39"/>
    </row>
    <row r="992" spans="7:13" s="1" customFormat="1" ht="12.75">
      <c r="G992" s="169"/>
      <c r="H992" s="224"/>
      <c r="I992" s="39"/>
      <c r="J992" s="39"/>
      <c r="K992" s="39"/>
      <c r="L992" s="39"/>
      <c r="M992" s="39"/>
    </row>
    <row r="993" spans="7:13" s="1" customFormat="1" ht="12.75">
      <c r="G993" s="169"/>
      <c r="H993" s="224"/>
      <c r="I993" s="39"/>
      <c r="J993" s="39"/>
      <c r="K993" s="39"/>
      <c r="L993" s="39"/>
      <c r="M993" s="39"/>
    </row>
    <row r="994" spans="7:13" s="1" customFormat="1" ht="12.75">
      <c r="G994" s="169"/>
      <c r="H994" s="224"/>
      <c r="I994" s="39"/>
      <c r="J994" s="39"/>
      <c r="K994" s="39"/>
      <c r="L994" s="39"/>
      <c r="M994" s="39"/>
    </row>
    <row r="995" spans="7:13" s="1" customFormat="1" ht="12.75">
      <c r="G995" s="169"/>
      <c r="H995" s="224"/>
      <c r="I995" s="39"/>
      <c r="J995" s="39"/>
      <c r="K995" s="39"/>
      <c r="L995" s="39"/>
      <c r="M995" s="39"/>
    </row>
    <row r="996" spans="7:13" s="1" customFormat="1" ht="12.75">
      <c r="G996" s="169"/>
      <c r="H996" s="224"/>
      <c r="I996" s="39"/>
      <c r="J996" s="39"/>
      <c r="K996" s="39"/>
      <c r="L996" s="39"/>
      <c r="M996" s="39"/>
    </row>
    <row r="997" spans="7:13" s="1" customFormat="1" ht="12.75">
      <c r="G997" s="169"/>
      <c r="H997" s="224"/>
      <c r="I997" s="39"/>
      <c r="J997" s="39"/>
      <c r="K997" s="39"/>
      <c r="L997" s="39"/>
      <c r="M997" s="39"/>
    </row>
    <row r="998" spans="7:13" s="1" customFormat="1" ht="12.75">
      <c r="G998" s="169"/>
      <c r="H998" s="224"/>
      <c r="I998" s="39"/>
      <c r="J998" s="39"/>
      <c r="K998" s="39"/>
      <c r="L998" s="39"/>
      <c r="M998" s="39"/>
    </row>
    <row r="999" spans="7:13" s="1" customFormat="1" ht="12.75">
      <c r="G999" s="169"/>
      <c r="H999" s="224"/>
      <c r="I999" s="39"/>
      <c r="J999" s="39"/>
      <c r="K999" s="39"/>
      <c r="L999" s="39"/>
      <c r="M999" s="39"/>
    </row>
    <row r="1000" spans="7:13" s="1" customFormat="1" ht="12.75">
      <c r="G1000" s="169"/>
      <c r="H1000" s="224"/>
      <c r="I1000" s="39"/>
      <c r="J1000" s="39"/>
      <c r="K1000" s="39"/>
      <c r="L1000" s="39"/>
      <c r="M1000" s="39"/>
    </row>
    <row r="1001" spans="7:13" s="1" customFormat="1" ht="12.75">
      <c r="G1001" s="169"/>
      <c r="H1001" s="224"/>
      <c r="I1001" s="39"/>
      <c r="J1001" s="39"/>
      <c r="K1001" s="39"/>
      <c r="L1001" s="39"/>
      <c r="M1001" s="39"/>
    </row>
    <row r="1002" spans="7:13" s="1" customFormat="1" ht="12.75">
      <c r="G1002" s="169"/>
      <c r="H1002" s="224"/>
      <c r="I1002" s="39"/>
      <c r="J1002" s="39"/>
      <c r="K1002" s="39"/>
      <c r="L1002" s="39"/>
      <c r="M1002" s="39"/>
    </row>
    <row r="1003" spans="7:13" s="1" customFormat="1" ht="12.75">
      <c r="G1003" s="169"/>
      <c r="H1003" s="224"/>
      <c r="I1003" s="39"/>
      <c r="J1003" s="39"/>
      <c r="K1003" s="39"/>
      <c r="L1003" s="39"/>
      <c r="M1003" s="39"/>
    </row>
    <row r="1004" spans="7:13" s="1" customFormat="1" ht="12.75">
      <c r="G1004" s="169"/>
      <c r="H1004" s="224"/>
      <c r="I1004" s="39"/>
      <c r="J1004" s="39"/>
      <c r="K1004" s="39"/>
      <c r="L1004" s="39"/>
      <c r="M1004" s="39"/>
    </row>
    <row r="1005" spans="7:13" s="1" customFormat="1" ht="12.75">
      <c r="G1005" s="169"/>
      <c r="H1005" s="224"/>
      <c r="I1005" s="39"/>
      <c r="J1005" s="39"/>
      <c r="K1005" s="39"/>
      <c r="L1005" s="39"/>
      <c r="M1005" s="39"/>
    </row>
    <row r="1006" spans="7:13" s="1" customFormat="1" ht="12.75">
      <c r="G1006" s="169"/>
      <c r="H1006" s="224"/>
      <c r="I1006" s="39"/>
      <c r="J1006" s="39"/>
      <c r="K1006" s="39"/>
      <c r="L1006" s="39"/>
      <c r="M1006" s="39"/>
    </row>
    <row r="1007" spans="7:13" s="1" customFormat="1" ht="12.75">
      <c r="G1007" s="169"/>
      <c r="H1007" s="224"/>
      <c r="I1007" s="39"/>
      <c r="J1007" s="39"/>
      <c r="K1007" s="39"/>
      <c r="L1007" s="39"/>
      <c r="M1007" s="39"/>
    </row>
    <row r="1008" spans="7:13" s="1" customFormat="1" ht="12.75">
      <c r="G1008" s="169"/>
      <c r="H1008" s="224"/>
      <c r="I1008" s="39"/>
      <c r="J1008" s="39"/>
      <c r="K1008" s="39"/>
      <c r="L1008" s="39"/>
      <c r="M1008" s="39"/>
    </row>
    <row r="1009" spans="7:13" s="1" customFormat="1" ht="12.75">
      <c r="G1009" s="169"/>
      <c r="H1009" s="224"/>
      <c r="I1009" s="39"/>
      <c r="J1009" s="39"/>
      <c r="K1009" s="39"/>
      <c r="L1009" s="39"/>
      <c r="M1009" s="39"/>
    </row>
    <row r="1010" spans="7:13" s="1" customFormat="1" ht="12.75">
      <c r="G1010" s="169"/>
      <c r="H1010" s="224"/>
      <c r="I1010" s="39"/>
      <c r="J1010" s="39"/>
      <c r="K1010" s="39"/>
      <c r="L1010" s="39"/>
      <c r="M1010" s="39"/>
    </row>
    <row r="1011" spans="7:13" s="1" customFormat="1" ht="12.75">
      <c r="G1011" s="169"/>
      <c r="H1011" s="224"/>
      <c r="I1011" s="39"/>
      <c r="J1011" s="39"/>
      <c r="K1011" s="39"/>
      <c r="L1011" s="39"/>
      <c r="M1011" s="39"/>
    </row>
    <row r="1012" spans="7:13" s="1" customFormat="1" ht="12.75">
      <c r="G1012" s="169"/>
      <c r="H1012" s="224"/>
      <c r="I1012" s="39"/>
      <c r="J1012" s="39"/>
      <c r="K1012" s="39"/>
      <c r="L1012" s="39"/>
      <c r="M1012" s="39"/>
    </row>
    <row r="1013" spans="7:13" s="1" customFormat="1" ht="12.75">
      <c r="G1013" s="169"/>
      <c r="H1013" s="224"/>
      <c r="I1013" s="39"/>
      <c r="J1013" s="39"/>
      <c r="K1013" s="39"/>
      <c r="L1013" s="39"/>
      <c r="M1013" s="39"/>
    </row>
    <row r="1014" spans="7:13" s="1" customFormat="1" ht="12.75">
      <c r="G1014" s="169"/>
      <c r="H1014" s="224"/>
      <c r="I1014" s="39"/>
      <c r="J1014" s="39"/>
      <c r="K1014" s="39"/>
      <c r="L1014" s="39"/>
      <c r="M1014" s="39"/>
    </row>
    <row r="1015" spans="7:13" s="1" customFormat="1" ht="12.75">
      <c r="G1015" s="169"/>
      <c r="H1015" s="224"/>
      <c r="I1015" s="39"/>
      <c r="J1015" s="39"/>
      <c r="K1015" s="39"/>
      <c r="L1015" s="39"/>
      <c r="M1015" s="39"/>
    </row>
    <row r="1016" spans="7:13" s="1" customFormat="1" ht="12.75">
      <c r="G1016" s="169"/>
      <c r="H1016" s="224"/>
      <c r="I1016" s="39"/>
      <c r="J1016" s="39"/>
      <c r="K1016" s="39"/>
      <c r="L1016" s="39"/>
      <c r="M1016" s="39"/>
    </row>
    <row r="1017" spans="7:13" s="1" customFormat="1" ht="12.75">
      <c r="G1017" s="169"/>
      <c r="H1017" s="224"/>
      <c r="I1017" s="39"/>
      <c r="J1017" s="39"/>
      <c r="K1017" s="39"/>
      <c r="L1017" s="39"/>
      <c r="M1017" s="39"/>
    </row>
    <row r="1018" spans="7:13" s="1" customFormat="1" ht="12.75">
      <c r="G1018" s="169"/>
      <c r="H1018" s="224"/>
      <c r="I1018" s="39"/>
      <c r="J1018" s="39"/>
      <c r="K1018" s="39"/>
      <c r="L1018" s="39"/>
      <c r="M1018" s="39"/>
    </row>
    <row r="1019" spans="7:13" s="1" customFormat="1" ht="12.75">
      <c r="G1019" s="169"/>
      <c r="H1019" s="224"/>
      <c r="I1019" s="39"/>
      <c r="J1019" s="39"/>
      <c r="K1019" s="39"/>
      <c r="L1019" s="39"/>
      <c r="M1019" s="39"/>
    </row>
    <row r="1020" spans="7:13" s="1" customFormat="1" ht="12.75">
      <c r="G1020" s="169"/>
      <c r="H1020" s="224"/>
      <c r="I1020" s="39"/>
      <c r="J1020" s="39"/>
      <c r="K1020" s="39"/>
      <c r="L1020" s="39"/>
      <c r="M1020" s="39"/>
    </row>
    <row r="1021" spans="7:13" s="1" customFormat="1" ht="12.75">
      <c r="G1021" s="169"/>
      <c r="H1021" s="224"/>
      <c r="I1021" s="39"/>
      <c r="J1021" s="39"/>
      <c r="K1021" s="39"/>
      <c r="L1021" s="39"/>
      <c r="M1021" s="39"/>
    </row>
    <row r="1022" spans="7:13" s="1" customFormat="1" ht="12.75">
      <c r="G1022" s="169"/>
      <c r="H1022" s="224"/>
      <c r="I1022" s="39"/>
      <c r="J1022" s="39"/>
      <c r="K1022" s="39"/>
      <c r="L1022" s="39"/>
      <c r="M1022" s="39"/>
    </row>
    <row r="1023" spans="7:13" s="1" customFormat="1" ht="12.75">
      <c r="G1023" s="169"/>
      <c r="H1023" s="224"/>
      <c r="I1023" s="39"/>
      <c r="J1023" s="39"/>
      <c r="K1023" s="39"/>
      <c r="L1023" s="39"/>
      <c r="M1023" s="39"/>
    </row>
    <row r="1024" spans="7:13" s="1" customFormat="1" ht="12.75">
      <c r="G1024" s="169"/>
      <c r="H1024" s="224"/>
      <c r="I1024" s="39"/>
      <c r="J1024" s="39"/>
      <c r="K1024" s="39"/>
      <c r="L1024" s="39"/>
      <c r="M1024" s="39"/>
    </row>
    <row r="1025" spans="7:13" s="1" customFormat="1" ht="12.75">
      <c r="G1025" s="169"/>
      <c r="H1025" s="224"/>
      <c r="I1025" s="39"/>
      <c r="J1025" s="39"/>
      <c r="K1025" s="39"/>
      <c r="L1025" s="39"/>
      <c r="M1025" s="39"/>
    </row>
    <row r="1026" spans="7:13" s="1" customFormat="1" ht="12.75">
      <c r="G1026" s="169"/>
      <c r="H1026" s="224"/>
      <c r="I1026" s="39"/>
      <c r="J1026" s="39"/>
      <c r="K1026" s="39"/>
      <c r="L1026" s="39"/>
      <c r="M1026" s="39"/>
    </row>
    <row r="1027" spans="7:13" s="1" customFormat="1" ht="12.75">
      <c r="G1027" s="169"/>
      <c r="H1027" s="224"/>
      <c r="I1027" s="39"/>
      <c r="J1027" s="39"/>
      <c r="K1027" s="39"/>
      <c r="L1027" s="39"/>
      <c r="M1027" s="39"/>
    </row>
    <row r="1028" spans="7:13" s="1" customFormat="1" ht="12.75">
      <c r="G1028" s="169"/>
      <c r="H1028" s="224"/>
      <c r="I1028" s="39"/>
      <c r="J1028" s="39"/>
      <c r="K1028" s="39"/>
      <c r="L1028" s="39"/>
      <c r="M1028" s="39"/>
    </row>
    <row r="1029" spans="7:13" s="1" customFormat="1" ht="12.75">
      <c r="G1029" s="169"/>
      <c r="H1029" s="224"/>
      <c r="I1029" s="39"/>
      <c r="J1029" s="39"/>
      <c r="K1029" s="39"/>
      <c r="L1029" s="39"/>
      <c r="M1029" s="39"/>
    </row>
    <row r="1030" spans="7:13" s="1" customFormat="1" ht="12.75">
      <c r="G1030" s="169"/>
      <c r="H1030" s="224"/>
      <c r="I1030" s="39"/>
      <c r="J1030" s="39"/>
      <c r="K1030" s="39"/>
      <c r="L1030" s="39"/>
      <c r="M1030" s="39"/>
    </row>
    <row r="1031" spans="7:13" s="1" customFormat="1" ht="12.75">
      <c r="G1031" s="169"/>
      <c r="H1031" s="224"/>
      <c r="I1031" s="39"/>
      <c r="J1031" s="39"/>
      <c r="K1031" s="39"/>
      <c r="L1031" s="39"/>
      <c r="M1031" s="39"/>
    </row>
    <row r="1032" spans="7:13" s="1" customFormat="1" ht="12.75">
      <c r="G1032" s="169"/>
      <c r="H1032" s="224"/>
      <c r="I1032" s="39"/>
      <c r="J1032" s="39"/>
      <c r="K1032" s="39"/>
      <c r="L1032" s="39"/>
      <c r="M1032" s="39"/>
    </row>
    <row r="1033" spans="7:13" s="1" customFormat="1" ht="12.75">
      <c r="G1033" s="169"/>
      <c r="H1033" s="224"/>
      <c r="I1033" s="39"/>
      <c r="J1033" s="39"/>
      <c r="K1033" s="39"/>
      <c r="L1033" s="39"/>
      <c r="M1033" s="39"/>
    </row>
    <row r="1034" spans="7:13" s="1" customFormat="1" ht="12.75">
      <c r="G1034" s="169"/>
      <c r="H1034" s="224"/>
      <c r="I1034" s="39"/>
      <c r="J1034" s="39"/>
      <c r="K1034" s="39"/>
      <c r="L1034" s="39"/>
      <c r="M1034" s="39"/>
    </row>
    <row r="1035" spans="7:13" s="1" customFormat="1" ht="12.75">
      <c r="G1035" s="169"/>
      <c r="H1035" s="224"/>
      <c r="I1035" s="39"/>
      <c r="J1035" s="39"/>
      <c r="K1035" s="39"/>
      <c r="L1035" s="39"/>
      <c r="M1035" s="39"/>
    </row>
    <row r="1036" spans="7:13" s="1" customFormat="1" ht="12.75">
      <c r="G1036" s="169"/>
      <c r="H1036" s="224"/>
      <c r="I1036" s="39"/>
      <c r="J1036" s="39"/>
      <c r="K1036" s="39"/>
      <c r="L1036" s="39"/>
      <c r="M1036" s="39"/>
    </row>
    <row r="1037" spans="7:13" s="1" customFormat="1" ht="12.75">
      <c r="G1037" s="169"/>
      <c r="H1037" s="224"/>
      <c r="I1037" s="39"/>
      <c r="J1037" s="39"/>
      <c r="K1037" s="39"/>
      <c r="L1037" s="39"/>
      <c r="M1037" s="39"/>
    </row>
    <row r="1038" spans="7:13" s="1" customFormat="1" ht="12.75">
      <c r="G1038" s="169"/>
      <c r="H1038" s="224"/>
      <c r="I1038" s="39"/>
      <c r="J1038" s="39"/>
      <c r="K1038" s="39"/>
      <c r="L1038" s="39"/>
      <c r="M1038" s="39"/>
    </row>
    <row r="1039" spans="7:13" s="1" customFormat="1" ht="12.75">
      <c r="G1039" s="169"/>
      <c r="H1039" s="224"/>
      <c r="I1039" s="39"/>
      <c r="J1039" s="39"/>
      <c r="K1039" s="39"/>
      <c r="L1039" s="39"/>
      <c r="M1039" s="39"/>
    </row>
    <row r="1040" spans="7:13" s="1" customFormat="1" ht="12.75">
      <c r="G1040" s="169"/>
      <c r="H1040" s="224"/>
      <c r="I1040" s="39"/>
      <c r="J1040" s="39"/>
      <c r="K1040" s="39"/>
      <c r="L1040" s="39"/>
      <c r="M1040" s="39"/>
    </row>
    <row r="1041" spans="7:13" s="1" customFormat="1" ht="12.75">
      <c r="G1041" s="169"/>
      <c r="H1041" s="224"/>
      <c r="I1041" s="39"/>
      <c r="J1041" s="39"/>
      <c r="K1041" s="39"/>
      <c r="L1041" s="39"/>
      <c r="M1041" s="39"/>
    </row>
    <row r="1042" spans="7:13" s="1" customFormat="1" ht="12.75">
      <c r="G1042" s="169"/>
      <c r="H1042" s="224"/>
      <c r="I1042" s="39"/>
      <c r="J1042" s="39"/>
      <c r="K1042" s="39"/>
      <c r="L1042" s="39"/>
      <c r="M1042" s="39"/>
    </row>
    <row r="1043" spans="7:13" s="1" customFormat="1" ht="12.75">
      <c r="G1043" s="169"/>
      <c r="H1043" s="224"/>
      <c r="I1043" s="39"/>
      <c r="J1043" s="39"/>
      <c r="K1043" s="39"/>
      <c r="L1043" s="39"/>
      <c r="M1043" s="39"/>
    </row>
    <row r="1044" spans="7:13" s="1" customFormat="1" ht="12.75">
      <c r="G1044" s="169"/>
      <c r="H1044" s="224"/>
      <c r="I1044" s="39"/>
      <c r="J1044" s="39"/>
      <c r="K1044" s="39"/>
      <c r="L1044" s="39"/>
      <c r="M1044" s="39"/>
    </row>
    <row r="1045" spans="7:13" s="1" customFormat="1" ht="12.75">
      <c r="G1045" s="169"/>
      <c r="H1045" s="224"/>
      <c r="I1045" s="39"/>
      <c r="J1045" s="39"/>
      <c r="K1045" s="39"/>
      <c r="L1045" s="39"/>
      <c r="M1045" s="39"/>
    </row>
    <row r="1046" spans="7:13" s="1" customFormat="1" ht="12.75">
      <c r="G1046" s="169"/>
      <c r="H1046" s="224"/>
      <c r="I1046" s="39"/>
      <c r="J1046" s="39"/>
      <c r="K1046" s="39"/>
      <c r="L1046" s="39"/>
      <c r="M1046" s="39"/>
    </row>
    <row r="1047" spans="7:13" s="1" customFormat="1" ht="12.75">
      <c r="G1047" s="169"/>
      <c r="H1047" s="224"/>
      <c r="I1047" s="39"/>
      <c r="J1047" s="39"/>
      <c r="K1047" s="39"/>
      <c r="L1047" s="39"/>
      <c r="M1047" s="39"/>
    </row>
    <row r="1048" spans="7:13" s="1" customFormat="1" ht="12.75">
      <c r="G1048" s="169"/>
      <c r="H1048" s="224"/>
      <c r="I1048" s="39"/>
      <c r="J1048" s="39"/>
      <c r="K1048" s="39"/>
      <c r="L1048" s="39"/>
      <c r="M1048" s="39"/>
    </row>
    <row r="1049" spans="7:13" s="1" customFormat="1" ht="12.75">
      <c r="G1049" s="169"/>
      <c r="H1049" s="224"/>
      <c r="I1049" s="39"/>
      <c r="J1049" s="39"/>
      <c r="K1049" s="39"/>
      <c r="L1049" s="39"/>
      <c r="M1049" s="39"/>
    </row>
    <row r="1050" spans="7:13" s="1" customFormat="1" ht="12.75">
      <c r="G1050" s="169"/>
      <c r="H1050" s="224"/>
      <c r="I1050" s="39"/>
      <c r="J1050" s="39"/>
      <c r="K1050" s="39"/>
      <c r="L1050" s="39"/>
      <c r="M1050" s="39"/>
    </row>
    <row r="1051" spans="7:13" s="1" customFormat="1" ht="12.75">
      <c r="G1051" s="169"/>
      <c r="H1051" s="224"/>
      <c r="I1051" s="39"/>
      <c r="J1051" s="39"/>
      <c r="K1051" s="39"/>
      <c r="L1051" s="39"/>
      <c r="M1051" s="39"/>
    </row>
    <row r="1052" spans="7:13" s="1" customFormat="1" ht="12.75">
      <c r="G1052" s="169"/>
      <c r="H1052" s="224"/>
      <c r="I1052" s="39"/>
      <c r="J1052" s="39"/>
      <c r="K1052" s="39"/>
      <c r="L1052" s="39"/>
      <c r="M1052" s="39"/>
    </row>
    <row r="1053" spans="7:13" s="1" customFormat="1" ht="12.75">
      <c r="G1053" s="169"/>
      <c r="H1053" s="224"/>
      <c r="I1053" s="39"/>
      <c r="J1053" s="39"/>
      <c r="K1053" s="39"/>
      <c r="L1053" s="39"/>
      <c r="M1053" s="39"/>
    </row>
    <row r="1054" spans="7:13" s="1" customFormat="1" ht="12.75">
      <c r="G1054" s="169"/>
      <c r="H1054" s="224"/>
      <c r="I1054" s="39"/>
      <c r="J1054" s="39"/>
      <c r="K1054" s="39"/>
      <c r="L1054" s="39"/>
      <c r="M1054" s="39"/>
    </row>
    <row r="1055" spans="7:13" s="1" customFormat="1" ht="12.75">
      <c r="G1055" s="169"/>
      <c r="H1055" s="224"/>
      <c r="I1055" s="39"/>
      <c r="J1055" s="39"/>
      <c r="K1055" s="39"/>
      <c r="L1055" s="39"/>
      <c r="M1055" s="39"/>
    </row>
    <row r="1056" spans="7:13" s="1" customFormat="1" ht="12.75">
      <c r="G1056" s="169"/>
      <c r="H1056" s="224"/>
      <c r="I1056" s="39"/>
      <c r="J1056" s="39"/>
      <c r="K1056" s="39"/>
      <c r="L1056" s="39"/>
      <c r="M1056" s="39"/>
    </row>
    <row r="1057" spans="7:13" s="1" customFormat="1" ht="12.75">
      <c r="G1057" s="169"/>
      <c r="H1057" s="224"/>
      <c r="I1057" s="39"/>
      <c r="J1057" s="39"/>
      <c r="K1057" s="39"/>
      <c r="L1057" s="39"/>
      <c r="M1057" s="39"/>
    </row>
    <row r="1058" spans="7:13" s="1" customFormat="1" ht="12.75">
      <c r="G1058" s="169"/>
      <c r="H1058" s="224"/>
      <c r="I1058" s="39"/>
      <c r="J1058" s="39"/>
      <c r="K1058" s="39"/>
      <c r="L1058" s="39"/>
      <c r="M1058" s="39"/>
    </row>
    <row r="1059" spans="7:13" s="1" customFormat="1" ht="12.75">
      <c r="G1059" s="169"/>
      <c r="H1059" s="224"/>
      <c r="I1059" s="39"/>
      <c r="J1059" s="39"/>
      <c r="K1059" s="39"/>
      <c r="L1059" s="39"/>
      <c r="M1059" s="39"/>
    </row>
    <row r="1060" spans="7:13" s="1" customFormat="1" ht="12.75">
      <c r="G1060" s="169"/>
      <c r="H1060" s="224"/>
      <c r="I1060" s="39"/>
      <c r="J1060" s="39"/>
      <c r="K1060" s="39"/>
      <c r="L1060" s="39"/>
      <c r="M1060" s="39"/>
    </row>
    <row r="1061" spans="7:13" s="1" customFormat="1" ht="12.75">
      <c r="G1061" s="169"/>
      <c r="H1061" s="224"/>
      <c r="I1061" s="39"/>
      <c r="J1061" s="39"/>
      <c r="K1061" s="39"/>
      <c r="L1061" s="39"/>
      <c r="M1061" s="39"/>
    </row>
    <row r="1062" spans="7:13" s="1" customFormat="1" ht="12.75">
      <c r="G1062" s="169"/>
      <c r="H1062" s="224"/>
      <c r="I1062" s="39"/>
      <c r="J1062" s="39"/>
      <c r="K1062" s="39"/>
      <c r="L1062" s="39"/>
      <c r="M1062" s="39"/>
    </row>
    <row r="1063" spans="7:13" s="1" customFormat="1" ht="12.75">
      <c r="G1063" s="169"/>
      <c r="H1063" s="224"/>
      <c r="I1063" s="39"/>
      <c r="J1063" s="39"/>
      <c r="K1063" s="39"/>
      <c r="L1063" s="39"/>
      <c r="M1063" s="39"/>
    </row>
    <row r="1064" spans="7:13" s="1" customFormat="1" ht="12.75">
      <c r="G1064" s="169"/>
      <c r="H1064" s="224"/>
      <c r="I1064" s="39"/>
      <c r="J1064" s="39"/>
      <c r="K1064" s="39"/>
      <c r="L1064" s="39"/>
      <c r="M1064" s="39"/>
    </row>
    <row r="1065" spans="7:13" s="1" customFormat="1" ht="12.75">
      <c r="G1065" s="169"/>
      <c r="H1065" s="224"/>
      <c r="I1065" s="39"/>
      <c r="J1065" s="39"/>
      <c r="K1065" s="39"/>
      <c r="L1065" s="39"/>
      <c r="M1065" s="39"/>
    </row>
    <row r="1066" spans="7:13" s="1" customFormat="1" ht="12.75">
      <c r="G1066" s="169"/>
      <c r="H1066" s="224"/>
      <c r="I1066" s="39"/>
      <c r="J1066" s="39"/>
      <c r="K1066" s="39"/>
      <c r="L1066" s="39"/>
      <c r="M1066" s="39"/>
    </row>
    <row r="1067" spans="7:13" s="1" customFormat="1" ht="12.75">
      <c r="G1067" s="169"/>
      <c r="H1067" s="224"/>
      <c r="I1067" s="39"/>
      <c r="J1067" s="39"/>
      <c r="K1067" s="39"/>
      <c r="L1067" s="39"/>
      <c r="M1067" s="39"/>
    </row>
    <row r="1068" spans="7:13" s="1" customFormat="1" ht="12.75">
      <c r="G1068" s="169"/>
      <c r="H1068" s="224"/>
      <c r="I1068" s="39"/>
      <c r="J1068" s="39"/>
      <c r="K1068" s="39"/>
      <c r="L1068" s="39"/>
      <c r="M1068" s="39"/>
    </row>
    <row r="1069" spans="7:13" s="1" customFormat="1" ht="12.75">
      <c r="G1069" s="169"/>
      <c r="H1069" s="224"/>
      <c r="I1069" s="39"/>
      <c r="J1069" s="39"/>
      <c r="K1069" s="39"/>
      <c r="L1069" s="39"/>
      <c r="M1069" s="39"/>
    </row>
    <row r="1070" spans="7:13" s="1" customFormat="1" ht="12.75">
      <c r="G1070" s="169"/>
      <c r="H1070" s="224"/>
      <c r="I1070" s="39"/>
      <c r="J1070" s="39"/>
      <c r="K1070" s="39"/>
      <c r="L1070" s="39"/>
      <c r="M1070" s="39"/>
    </row>
    <row r="1071" spans="7:13" s="1" customFormat="1" ht="12.75">
      <c r="G1071" s="169"/>
      <c r="H1071" s="224"/>
      <c r="I1071" s="39"/>
      <c r="J1071" s="39"/>
      <c r="K1071" s="39"/>
      <c r="L1071" s="39"/>
      <c r="M1071" s="39"/>
    </row>
    <row r="1072" spans="7:13" s="1" customFormat="1" ht="12.75">
      <c r="G1072" s="169"/>
      <c r="H1072" s="224"/>
      <c r="I1072" s="39"/>
      <c r="J1072" s="39"/>
      <c r="K1072" s="39"/>
      <c r="L1072" s="39"/>
      <c r="M1072" s="39"/>
    </row>
    <row r="1073" spans="7:13" s="1" customFormat="1" ht="12.75">
      <c r="G1073" s="169"/>
      <c r="H1073" s="224"/>
      <c r="I1073" s="39"/>
      <c r="J1073" s="39"/>
      <c r="K1073" s="39"/>
      <c r="L1073" s="39"/>
      <c r="M1073" s="39"/>
    </row>
    <row r="1074" spans="7:13" s="1" customFormat="1" ht="12.75">
      <c r="G1074" s="169"/>
      <c r="H1074" s="224"/>
      <c r="I1074" s="39"/>
      <c r="J1074" s="39"/>
      <c r="K1074" s="39"/>
      <c r="L1074" s="39"/>
      <c r="M1074" s="39"/>
    </row>
    <row r="1075" spans="7:13" s="1" customFormat="1" ht="12.75">
      <c r="G1075" s="169"/>
      <c r="H1075" s="224"/>
      <c r="I1075" s="39"/>
      <c r="J1075" s="39"/>
      <c r="K1075" s="39"/>
      <c r="L1075" s="39"/>
      <c r="M1075" s="39"/>
    </row>
    <row r="1076" spans="7:13" s="1" customFormat="1" ht="12.75">
      <c r="G1076" s="169"/>
      <c r="H1076" s="224"/>
      <c r="I1076" s="39"/>
      <c r="J1076" s="39"/>
      <c r="K1076" s="39"/>
      <c r="L1076" s="39"/>
      <c r="M1076" s="39"/>
    </row>
    <row r="1077" spans="7:13" s="1" customFormat="1" ht="12.75">
      <c r="G1077" s="169"/>
      <c r="H1077" s="224"/>
      <c r="I1077" s="39"/>
      <c r="J1077" s="39"/>
      <c r="K1077" s="39"/>
      <c r="L1077" s="39"/>
      <c r="M1077" s="39"/>
    </row>
    <row r="1078" spans="7:13" s="1" customFormat="1" ht="12.75">
      <c r="G1078" s="169"/>
      <c r="H1078" s="224"/>
      <c r="I1078" s="39"/>
      <c r="J1078" s="39"/>
      <c r="K1078" s="39"/>
      <c r="L1078" s="39"/>
      <c r="M1078" s="39"/>
    </row>
    <row r="1079" spans="7:13" s="1" customFormat="1" ht="12.75">
      <c r="G1079" s="169"/>
      <c r="H1079" s="224"/>
      <c r="I1079" s="39"/>
      <c r="J1079" s="39"/>
      <c r="K1079" s="39"/>
      <c r="L1079" s="39"/>
      <c r="M1079" s="39"/>
    </row>
    <row r="1080" spans="7:13" s="1" customFormat="1" ht="12.75">
      <c r="G1080" s="169"/>
      <c r="H1080" s="224"/>
      <c r="I1080" s="39"/>
      <c r="J1080" s="39"/>
      <c r="K1080" s="39"/>
      <c r="L1080" s="39"/>
      <c r="M1080" s="39"/>
    </row>
    <row r="1081" spans="7:13" s="1" customFormat="1" ht="12.75">
      <c r="G1081" s="169"/>
      <c r="H1081" s="224"/>
      <c r="I1081" s="39"/>
      <c r="J1081" s="39"/>
      <c r="K1081" s="39"/>
      <c r="L1081" s="39"/>
      <c r="M1081" s="39"/>
    </row>
    <row r="1082" spans="7:13" s="1" customFormat="1" ht="12.75">
      <c r="G1082" s="169"/>
      <c r="H1082" s="224"/>
      <c r="I1082" s="39"/>
      <c r="J1082" s="39"/>
      <c r="K1082" s="39"/>
      <c r="L1082" s="39"/>
      <c r="M1082" s="39"/>
    </row>
    <row r="1083" spans="7:13" s="1" customFormat="1" ht="12.75">
      <c r="G1083" s="169"/>
      <c r="H1083" s="224"/>
      <c r="I1083" s="39"/>
      <c r="J1083" s="39"/>
      <c r="K1083" s="39"/>
      <c r="L1083" s="39"/>
      <c r="M1083" s="39"/>
    </row>
    <row r="1084" spans="7:13" s="1" customFormat="1" ht="12.75">
      <c r="G1084" s="169"/>
      <c r="H1084" s="224"/>
      <c r="I1084" s="39"/>
      <c r="J1084" s="39"/>
      <c r="K1084" s="39"/>
      <c r="L1084" s="39"/>
      <c r="M1084" s="39"/>
    </row>
    <row r="1085" spans="7:13" s="1" customFormat="1" ht="12.75">
      <c r="G1085" s="169"/>
      <c r="H1085" s="224"/>
      <c r="I1085" s="39"/>
      <c r="J1085" s="39"/>
      <c r="K1085" s="39"/>
      <c r="L1085" s="39"/>
      <c r="M1085" s="39"/>
    </row>
    <row r="1086" spans="7:13" s="1" customFormat="1" ht="12.75">
      <c r="G1086" s="169"/>
      <c r="H1086" s="224"/>
      <c r="I1086" s="39"/>
      <c r="J1086" s="39"/>
      <c r="K1086" s="39"/>
      <c r="L1086" s="39"/>
      <c r="M1086" s="39"/>
    </row>
    <row r="1087" spans="7:13" s="1" customFormat="1" ht="12.75">
      <c r="G1087" s="169"/>
      <c r="H1087" s="224"/>
      <c r="I1087" s="39"/>
      <c r="J1087" s="39"/>
      <c r="K1087" s="39"/>
      <c r="L1087" s="39"/>
      <c r="M1087" s="39"/>
    </row>
    <row r="1088" spans="7:13" s="1" customFormat="1" ht="12.75">
      <c r="G1088" s="169"/>
      <c r="H1088" s="224"/>
      <c r="I1088" s="39"/>
      <c r="J1088" s="39"/>
      <c r="K1088" s="39"/>
      <c r="L1088" s="39"/>
      <c r="M1088" s="39"/>
    </row>
    <row r="1089" spans="7:13" s="1" customFormat="1" ht="12.75">
      <c r="G1089" s="169"/>
      <c r="H1089" s="224"/>
      <c r="I1089" s="39"/>
      <c r="J1089" s="39"/>
      <c r="K1089" s="39"/>
      <c r="L1089" s="39"/>
      <c r="M1089" s="39"/>
    </row>
    <row r="1090" spans="7:13" s="1" customFormat="1" ht="12.75">
      <c r="G1090" s="169"/>
      <c r="H1090" s="224"/>
      <c r="I1090" s="39"/>
      <c r="J1090" s="39"/>
      <c r="K1090" s="39"/>
      <c r="L1090" s="39"/>
      <c r="M1090" s="39"/>
    </row>
    <row r="1091" spans="7:13" s="1" customFormat="1" ht="12.75">
      <c r="G1091" s="169"/>
      <c r="H1091" s="224"/>
      <c r="I1091" s="39"/>
      <c r="J1091" s="39"/>
      <c r="K1091" s="39"/>
      <c r="L1091" s="39"/>
      <c r="M1091" s="39"/>
    </row>
    <row r="1092" spans="7:13" s="1" customFormat="1" ht="12.75">
      <c r="G1092" s="169"/>
      <c r="H1092" s="224"/>
      <c r="I1092" s="39"/>
      <c r="J1092" s="39"/>
      <c r="K1092" s="39"/>
      <c r="L1092" s="39"/>
      <c r="M1092" s="39"/>
    </row>
    <row r="1093" spans="7:13" s="1" customFormat="1" ht="12.75">
      <c r="G1093" s="169"/>
      <c r="H1093" s="224"/>
      <c r="I1093" s="39"/>
      <c r="J1093" s="39"/>
      <c r="K1093" s="39"/>
      <c r="L1093" s="39"/>
      <c r="M1093" s="39"/>
    </row>
    <row r="1094" spans="7:13" s="1" customFormat="1" ht="12.75">
      <c r="G1094" s="169"/>
      <c r="H1094" s="224"/>
      <c r="I1094" s="39"/>
      <c r="J1094" s="39"/>
      <c r="K1094" s="39"/>
      <c r="L1094" s="39"/>
      <c r="M1094" s="39"/>
    </row>
    <row r="1095" spans="7:13" s="1" customFormat="1" ht="12.75">
      <c r="G1095" s="169"/>
      <c r="H1095" s="224"/>
      <c r="I1095" s="39"/>
      <c r="J1095" s="39"/>
      <c r="K1095" s="39"/>
      <c r="L1095" s="39"/>
      <c r="M1095" s="39"/>
    </row>
    <row r="1096" spans="7:13" s="1" customFormat="1" ht="12.75">
      <c r="G1096" s="169"/>
      <c r="H1096" s="224"/>
      <c r="I1096" s="39"/>
      <c r="J1096" s="39"/>
      <c r="K1096" s="39"/>
      <c r="L1096" s="39"/>
      <c r="M1096" s="39"/>
    </row>
    <row r="1097" spans="7:13" s="1" customFormat="1" ht="12.75">
      <c r="G1097" s="169"/>
      <c r="H1097" s="224"/>
      <c r="I1097" s="39"/>
      <c r="J1097" s="39"/>
      <c r="K1097" s="39"/>
      <c r="L1097" s="39"/>
      <c r="M1097" s="39"/>
    </row>
    <row r="1098" spans="7:13" s="1" customFormat="1" ht="12.75">
      <c r="G1098" s="169"/>
      <c r="H1098" s="224"/>
      <c r="I1098" s="39"/>
      <c r="J1098" s="39"/>
      <c r="K1098" s="39"/>
      <c r="L1098" s="39"/>
      <c r="M1098" s="39"/>
    </row>
    <row r="1099" spans="7:13" s="1" customFormat="1" ht="12.75">
      <c r="G1099" s="169"/>
      <c r="H1099" s="224"/>
      <c r="I1099" s="39"/>
      <c r="J1099" s="39"/>
      <c r="K1099" s="39"/>
      <c r="L1099" s="39"/>
      <c r="M1099" s="39"/>
    </row>
    <row r="1100" spans="7:13" s="1" customFormat="1" ht="12.75">
      <c r="G1100" s="169"/>
      <c r="H1100" s="224"/>
      <c r="I1100" s="39"/>
      <c r="J1100" s="39"/>
      <c r="K1100" s="39"/>
      <c r="L1100" s="39"/>
      <c r="M1100" s="39"/>
    </row>
    <row r="1101" spans="7:13" s="1" customFormat="1" ht="12.75">
      <c r="G1101" s="169"/>
      <c r="H1101" s="224"/>
      <c r="I1101" s="39"/>
      <c r="J1101" s="39"/>
      <c r="K1101" s="39"/>
      <c r="L1101" s="39"/>
      <c r="M1101" s="39"/>
    </row>
    <row r="1102" spans="7:13" s="1" customFormat="1" ht="12.75">
      <c r="G1102" s="169"/>
      <c r="H1102" s="224"/>
      <c r="I1102" s="39"/>
      <c r="J1102" s="39"/>
      <c r="K1102" s="39"/>
      <c r="L1102" s="39"/>
      <c r="M1102" s="39"/>
    </row>
    <row r="1103" spans="7:13" s="1" customFormat="1" ht="12.75">
      <c r="G1103" s="169"/>
      <c r="H1103" s="224"/>
      <c r="I1103" s="39"/>
      <c r="J1103" s="39"/>
      <c r="K1103" s="39"/>
      <c r="L1103" s="39"/>
      <c r="M1103" s="39"/>
    </row>
    <row r="1104" spans="7:13" s="1" customFormat="1" ht="12.75">
      <c r="G1104" s="169"/>
      <c r="H1104" s="224"/>
      <c r="I1104" s="39"/>
      <c r="J1104" s="39"/>
      <c r="K1104" s="39"/>
      <c r="L1104" s="39"/>
      <c r="M1104" s="39"/>
    </row>
    <row r="1105" spans="7:13" s="1" customFormat="1" ht="12.75">
      <c r="G1105" s="169"/>
      <c r="H1105" s="224"/>
      <c r="I1105" s="39"/>
      <c r="J1105" s="39"/>
      <c r="K1105" s="39"/>
      <c r="L1105" s="39"/>
      <c r="M1105" s="39"/>
    </row>
    <row r="1106" spans="7:13" s="1" customFormat="1" ht="12.75">
      <c r="G1106" s="169"/>
      <c r="H1106" s="224"/>
      <c r="I1106" s="39"/>
      <c r="J1106" s="39"/>
      <c r="K1106" s="39"/>
      <c r="L1106" s="39"/>
      <c r="M1106" s="39"/>
    </row>
    <row r="1107" spans="7:13" s="1" customFormat="1" ht="12.75">
      <c r="G1107" s="169"/>
      <c r="H1107" s="224"/>
      <c r="I1107" s="39"/>
      <c r="J1107" s="39"/>
      <c r="K1107" s="39"/>
      <c r="L1107" s="39"/>
      <c r="M1107" s="39"/>
    </row>
    <row r="1108" spans="7:13" s="1" customFormat="1" ht="12.75">
      <c r="G1108" s="169"/>
      <c r="H1108" s="224"/>
      <c r="I1108" s="39"/>
      <c r="J1108" s="39"/>
      <c r="K1108" s="39"/>
      <c r="L1108" s="39"/>
      <c r="M1108" s="39"/>
    </row>
    <row r="1109" spans="7:13" s="1" customFormat="1" ht="12.75">
      <c r="G1109" s="169"/>
      <c r="H1109" s="224"/>
      <c r="I1109" s="39"/>
      <c r="J1109" s="39"/>
      <c r="K1109" s="39"/>
      <c r="L1109" s="39"/>
      <c r="M1109" s="39"/>
    </row>
  </sheetData>
  <mergeCells count="2">
    <mergeCell ref="C1:E1"/>
    <mergeCell ref="A3:E3"/>
  </mergeCells>
  <printOptions/>
  <pageMargins left="1.3777777777777778" right="0.393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5" sqref="A5"/>
    </sheetView>
  </sheetViews>
  <sheetFormatPr defaultColWidth="9.00390625" defaultRowHeight="12.75"/>
  <cols>
    <col min="1" max="1" width="8.375" style="7" customWidth="1"/>
    <col min="2" max="2" width="55.875" style="7" customWidth="1"/>
    <col min="3" max="3" width="14.125" style="7" customWidth="1"/>
    <col min="4" max="5" width="0" style="7" hidden="1" customWidth="1"/>
    <col min="6" max="256" width="9.125" style="7" customWidth="1"/>
  </cols>
  <sheetData>
    <row r="1" spans="1:8" s="7" customFormat="1" ht="26.25" customHeight="1">
      <c r="A1" s="225"/>
      <c r="B1" s="226" t="s">
        <v>478</v>
      </c>
      <c r="C1" s="226"/>
      <c r="D1" s="225"/>
      <c r="E1" s="225"/>
      <c r="F1" s="225"/>
      <c r="G1" s="225"/>
      <c r="H1" s="225"/>
    </row>
    <row r="2" spans="1:8" s="7" customFormat="1" ht="12.75" customHeight="1">
      <c r="A2" s="227" t="s">
        <v>479</v>
      </c>
      <c r="B2" s="227"/>
      <c r="C2" s="227"/>
      <c r="D2" s="225"/>
      <c r="E2" s="225"/>
      <c r="F2" s="225"/>
      <c r="G2" s="225"/>
      <c r="H2" s="225"/>
    </row>
    <row r="3" spans="1:8" s="7" customFormat="1" ht="12.75">
      <c r="A3" s="225"/>
      <c r="B3" s="225"/>
      <c r="C3" s="225"/>
      <c r="D3" s="225"/>
      <c r="E3" s="225"/>
      <c r="F3" s="225" t="s">
        <v>480</v>
      </c>
      <c r="G3" s="225"/>
      <c r="H3" s="225"/>
    </row>
    <row r="4" spans="1:8" s="7" customFormat="1" ht="12.75">
      <c r="A4" s="225"/>
      <c r="B4" s="225"/>
      <c r="C4" s="225"/>
      <c r="D4" s="225"/>
      <c r="E4" s="225"/>
      <c r="F4" s="225"/>
      <c r="G4" s="225"/>
      <c r="H4" s="225"/>
    </row>
    <row r="5" spans="1:8" s="7" customFormat="1" ht="12.75">
      <c r="A5" s="122" t="s">
        <v>481</v>
      </c>
      <c r="B5" s="122"/>
      <c r="C5" s="122"/>
      <c r="D5" s="122"/>
      <c r="E5" s="122"/>
      <c r="F5" s="225"/>
      <c r="G5" s="225"/>
      <c r="H5" s="225"/>
    </row>
    <row r="6" spans="1:8" s="7" customFormat="1" ht="12.75">
      <c r="A6" s="122"/>
      <c r="B6" s="228"/>
      <c r="C6" s="228"/>
      <c r="D6" s="228"/>
      <c r="E6" s="122"/>
      <c r="F6" s="225"/>
      <c r="G6" s="225"/>
      <c r="H6" s="225"/>
    </row>
    <row r="7" spans="1:8" s="7" customFormat="1" ht="12.75">
      <c r="A7" s="63" t="s">
        <v>482</v>
      </c>
      <c r="B7" s="63" t="s">
        <v>483</v>
      </c>
      <c r="C7" s="63" t="s">
        <v>484</v>
      </c>
      <c r="D7" s="225"/>
      <c r="E7" s="225"/>
      <c r="F7" s="225"/>
      <c r="G7" s="225"/>
      <c r="H7" s="225"/>
    </row>
    <row r="8" spans="1:8" s="7" customFormat="1" ht="12.75">
      <c r="A8" s="63">
        <v>1</v>
      </c>
      <c r="B8" s="63">
        <v>2</v>
      </c>
      <c r="C8" s="63">
        <v>3</v>
      </c>
      <c r="D8" s="229"/>
      <c r="E8" s="230"/>
      <c r="F8" s="225"/>
      <c r="G8" s="225"/>
      <c r="H8" s="225"/>
    </row>
    <row r="9" spans="1:5" s="234" customFormat="1" ht="24.75">
      <c r="A9" s="74" t="s">
        <v>485</v>
      </c>
      <c r="B9" s="74" t="s">
        <v>486</v>
      </c>
      <c r="C9" s="231">
        <f>SUM(C11,C14)</f>
        <v>395000</v>
      </c>
      <c r="D9" s="232"/>
      <c r="E9" s="233"/>
    </row>
    <row r="10" spans="1:8" s="7" customFormat="1" ht="12.75">
      <c r="A10" s="235"/>
      <c r="B10" s="69"/>
      <c r="C10" s="236"/>
      <c r="D10" s="237"/>
      <c r="E10" s="238"/>
      <c r="F10" s="225"/>
      <c r="G10" s="225"/>
      <c r="H10" s="225"/>
    </row>
    <row r="11" spans="1:8" s="7" customFormat="1" ht="12.75">
      <c r="A11" s="78"/>
      <c r="B11" s="80" t="s">
        <v>487</v>
      </c>
      <c r="C11" s="239">
        <f>SUM(C12)</f>
        <v>150000</v>
      </c>
      <c r="D11" s="237"/>
      <c r="E11" s="238"/>
      <c r="F11" s="225"/>
      <c r="G11" s="225"/>
      <c r="H11" s="225"/>
    </row>
    <row r="12" spans="1:8" s="7" customFormat="1" ht="24.75">
      <c r="A12" s="235"/>
      <c r="B12" s="69" t="s">
        <v>488</v>
      </c>
      <c r="C12" s="240">
        <f>'zał nr 4 wydatki '!E79</f>
        <v>150000</v>
      </c>
      <c r="D12" s="237"/>
      <c r="E12" s="238"/>
      <c r="F12" s="225"/>
      <c r="G12" s="225"/>
      <c r="H12" s="225"/>
    </row>
    <row r="13" spans="1:8" s="7" customFormat="1" ht="12.75">
      <c r="A13" s="235"/>
      <c r="B13" s="69"/>
      <c r="C13" s="240"/>
      <c r="D13" s="237"/>
      <c r="E13" s="238"/>
      <c r="F13" s="225"/>
      <c r="G13" s="225"/>
      <c r="H13" s="225"/>
    </row>
    <row r="14" spans="1:8" s="244" customFormat="1" ht="12.75">
      <c r="A14" s="80"/>
      <c r="B14" s="80" t="s">
        <v>489</v>
      </c>
      <c r="C14" s="239">
        <f>SUM(C15:C17)</f>
        <v>245000</v>
      </c>
      <c r="D14" s="241"/>
      <c r="E14" s="242"/>
      <c r="F14" s="243"/>
      <c r="G14" s="243"/>
      <c r="H14" s="243"/>
    </row>
    <row r="15" spans="1:8" s="7" customFormat="1" ht="12.75">
      <c r="A15" s="69"/>
      <c r="B15" s="69" t="s">
        <v>490</v>
      </c>
      <c r="C15" s="245">
        <f>'zał nr 4 wydatki '!E317</f>
        <v>140000</v>
      </c>
      <c r="D15" s="237"/>
      <c r="E15" s="238"/>
      <c r="F15" s="225"/>
      <c r="G15" s="225"/>
      <c r="H15" s="225"/>
    </row>
    <row r="16" spans="1:8" s="7" customFormat="1" ht="12.75">
      <c r="A16" s="69"/>
      <c r="B16" s="69" t="s">
        <v>491</v>
      </c>
      <c r="C16" s="245">
        <f>'zał nr 4 wydatki '!E322</f>
        <v>100000</v>
      </c>
      <c r="D16" s="237"/>
      <c r="E16" s="238"/>
      <c r="F16" s="225"/>
      <c r="G16" s="225"/>
      <c r="H16" s="225"/>
    </row>
    <row r="17" spans="1:8" s="7" customFormat="1" ht="15.75" customHeight="1">
      <c r="A17" s="235"/>
      <c r="B17" s="246" t="s">
        <v>492</v>
      </c>
      <c r="C17" s="240">
        <f>'zał nr 4 wydatki '!E340</f>
        <v>5000</v>
      </c>
      <c r="D17" s="237"/>
      <c r="E17" s="238"/>
      <c r="F17" s="225"/>
      <c r="G17" s="225"/>
      <c r="H17" s="225"/>
    </row>
    <row r="18" spans="1:8" s="7" customFormat="1" ht="12.75">
      <c r="A18" s="235"/>
      <c r="B18" s="246" t="s">
        <v>493</v>
      </c>
      <c r="C18" s="240"/>
      <c r="D18" s="237"/>
      <c r="E18" s="238"/>
      <c r="F18" s="225"/>
      <c r="G18" s="225"/>
      <c r="H18" s="225"/>
    </row>
    <row r="19" spans="1:5" s="249" customFormat="1" ht="24.75">
      <c r="A19" s="74" t="s">
        <v>494</v>
      </c>
      <c r="B19" s="74" t="s">
        <v>495</v>
      </c>
      <c r="C19" s="231">
        <f>C21</f>
        <v>110000</v>
      </c>
      <c r="D19" s="247"/>
      <c r="E19" s="248"/>
    </row>
    <row r="20" spans="1:8" s="7" customFormat="1" ht="12.75">
      <c r="A20" s="69"/>
      <c r="B20" s="69"/>
      <c r="C20" s="245"/>
      <c r="D20" s="237"/>
      <c r="E20" s="238"/>
      <c r="F20" s="225"/>
      <c r="G20" s="225"/>
      <c r="H20" s="225"/>
    </row>
    <row r="21" spans="1:8" s="244" customFormat="1" ht="12.75">
      <c r="A21" s="80"/>
      <c r="B21" s="80" t="s">
        <v>496</v>
      </c>
      <c r="C21" s="239">
        <f>SUM(C22:E23)</f>
        <v>110000</v>
      </c>
      <c r="D21" s="243"/>
      <c r="E21" s="242"/>
      <c r="F21" s="243"/>
      <c r="G21" s="243"/>
      <c r="H21" s="243"/>
    </row>
    <row r="22" spans="1:8" s="244" customFormat="1" ht="12.75">
      <c r="A22" s="78"/>
      <c r="B22" s="80" t="s">
        <v>497</v>
      </c>
      <c r="C22" s="239">
        <f>'zał nr 4 wydatki '!E253</f>
        <v>95000</v>
      </c>
      <c r="D22" s="241"/>
      <c r="E22" s="242"/>
      <c r="F22" s="243"/>
      <c r="G22" s="243"/>
      <c r="H22" s="243"/>
    </row>
    <row r="23" spans="1:8" s="244" customFormat="1" ht="12.75">
      <c r="A23" s="80"/>
      <c r="B23" s="80" t="s">
        <v>498</v>
      </c>
      <c r="C23" s="239">
        <v>15000</v>
      </c>
      <c r="D23" s="243"/>
      <c r="E23" s="242"/>
      <c r="F23" s="243"/>
      <c r="G23" s="243"/>
      <c r="H23" s="243"/>
    </row>
    <row r="24" spans="1:8" s="7" customFormat="1" ht="12.75">
      <c r="A24" s="69"/>
      <c r="B24" s="69"/>
      <c r="C24" s="245"/>
      <c r="D24" s="237"/>
      <c r="E24" s="238"/>
      <c r="F24" s="225"/>
      <c r="G24" s="225"/>
      <c r="H24" s="225"/>
    </row>
    <row r="25" spans="1:5" s="234" customFormat="1" ht="12.75">
      <c r="A25" s="74" t="s">
        <v>499</v>
      </c>
      <c r="B25" s="74" t="s">
        <v>500</v>
      </c>
      <c r="C25" s="231">
        <f>SUM(C27)</f>
        <v>787985</v>
      </c>
      <c r="D25" s="250"/>
      <c r="E25" s="251"/>
    </row>
    <row r="26" spans="1:8" s="7" customFormat="1" ht="12.75">
      <c r="A26" s="69"/>
      <c r="B26" s="69"/>
      <c r="C26" s="245"/>
      <c r="D26" s="237"/>
      <c r="E26" s="238"/>
      <c r="F26" s="225"/>
      <c r="G26" s="225"/>
      <c r="H26" s="225"/>
    </row>
    <row r="27" spans="1:8" s="244" customFormat="1" ht="12.75">
      <c r="A27" s="80"/>
      <c r="B27" s="80" t="s">
        <v>501</v>
      </c>
      <c r="C27" s="239">
        <f>SUM(C28:C29)</f>
        <v>787985</v>
      </c>
      <c r="D27" s="241"/>
      <c r="E27" s="242"/>
      <c r="F27" s="243"/>
      <c r="G27" s="243"/>
      <c r="H27" s="243"/>
    </row>
    <row r="28" spans="1:8" s="7" customFormat="1" ht="12.75">
      <c r="A28" s="235"/>
      <c r="B28" s="246" t="s">
        <v>502</v>
      </c>
      <c r="C28" s="240">
        <f>'zał nr 4 wydatki '!E351</f>
        <v>600000</v>
      </c>
      <c r="D28" s="237"/>
      <c r="E28" s="238"/>
      <c r="F28" s="225"/>
      <c r="G28" s="225"/>
      <c r="H28" s="225"/>
    </row>
    <row r="29" spans="1:8" s="7" customFormat="1" ht="12.75">
      <c r="A29" s="235"/>
      <c r="B29" s="246" t="s">
        <v>503</v>
      </c>
      <c r="C29" s="240">
        <f>'zał nr 4 wydatki '!E359</f>
        <v>187985</v>
      </c>
      <c r="D29" s="237"/>
      <c r="E29" s="238"/>
      <c r="F29" s="225"/>
      <c r="G29" s="225"/>
      <c r="H29" s="225"/>
    </row>
    <row r="30" spans="1:8" s="7" customFormat="1" ht="12.75">
      <c r="A30" s="69"/>
      <c r="B30" s="69"/>
      <c r="C30" s="245"/>
      <c r="D30" s="237"/>
      <c r="E30" s="238"/>
      <c r="F30" s="225"/>
      <c r="G30" s="225"/>
      <c r="H30" s="225"/>
    </row>
    <row r="31" spans="1:5" s="254" customFormat="1" ht="24.75">
      <c r="A31" s="74" t="s">
        <v>504</v>
      </c>
      <c r="B31" s="74" t="s">
        <v>505</v>
      </c>
      <c r="C31" s="231">
        <f>SUM(C32)</f>
        <v>60000</v>
      </c>
      <c r="D31" s="252"/>
      <c r="E31" s="253"/>
    </row>
    <row r="32" spans="1:8" s="244" customFormat="1" ht="12.75">
      <c r="A32" s="80"/>
      <c r="B32" s="80" t="s">
        <v>506</v>
      </c>
      <c r="C32" s="239">
        <f>SUM(C33)</f>
        <v>60000</v>
      </c>
      <c r="D32" s="241"/>
      <c r="E32" s="242"/>
      <c r="F32" s="243"/>
      <c r="G32" s="243"/>
      <c r="H32" s="243"/>
    </row>
    <row r="33" spans="1:8" s="7" customFormat="1" ht="24.75">
      <c r="A33" s="69"/>
      <c r="B33" s="246" t="s">
        <v>507</v>
      </c>
      <c r="C33" s="240">
        <f>'zał nr 4 wydatki '!E39</f>
        <v>60000</v>
      </c>
      <c r="D33" s="255"/>
      <c r="E33" s="256"/>
      <c r="F33" s="225"/>
      <c r="G33" s="225"/>
      <c r="H33" s="225"/>
    </row>
    <row r="34" spans="1:8" s="7" customFormat="1" ht="12.75">
      <c r="A34" s="69"/>
      <c r="B34" s="246"/>
      <c r="C34" s="240"/>
      <c r="D34" s="255"/>
      <c r="E34" s="256"/>
      <c r="F34" s="225"/>
      <c r="G34" s="225"/>
      <c r="H34" s="225"/>
    </row>
    <row r="35" spans="1:5" s="234" customFormat="1" ht="12.75">
      <c r="A35" s="74" t="s">
        <v>508</v>
      </c>
      <c r="B35" s="74" t="s">
        <v>509</v>
      </c>
      <c r="C35" s="231">
        <f>C36</f>
        <v>20000</v>
      </c>
      <c r="D35" s="247"/>
      <c r="E35" s="248"/>
    </row>
    <row r="36" spans="1:8" s="244" customFormat="1" ht="12.75">
      <c r="A36" s="80"/>
      <c r="B36" s="80" t="s">
        <v>510</v>
      </c>
      <c r="C36" s="239">
        <f>C37</f>
        <v>20000</v>
      </c>
      <c r="D36" s="241"/>
      <c r="E36" s="242"/>
      <c r="F36" s="243"/>
      <c r="G36" s="243"/>
      <c r="H36" s="243"/>
    </row>
    <row r="37" spans="1:8" s="7" customFormat="1" ht="24.75">
      <c r="A37" s="69"/>
      <c r="B37" s="69" t="s">
        <v>511</v>
      </c>
      <c r="C37" s="245">
        <f>'zał nr 4 wydatki '!E9</f>
        <v>20000</v>
      </c>
      <c r="D37" s="225"/>
      <c r="E37" s="225"/>
      <c r="F37" s="225"/>
      <c r="G37" s="225"/>
      <c r="H37" s="225"/>
    </row>
    <row r="38" spans="1:8" s="7" customFormat="1" ht="12.75">
      <c r="A38" s="69"/>
      <c r="B38" s="69"/>
      <c r="C38" s="245"/>
      <c r="D38" s="225"/>
      <c r="E38" s="225"/>
      <c r="F38" s="225"/>
      <c r="G38" s="225"/>
      <c r="H38" s="225"/>
    </row>
    <row r="39" spans="1:3" s="249" customFormat="1" ht="24" customHeight="1">
      <c r="A39" s="74" t="s">
        <v>512</v>
      </c>
      <c r="B39" s="74" t="s">
        <v>513</v>
      </c>
      <c r="C39" s="231">
        <f>C40</f>
        <v>55000</v>
      </c>
    </row>
    <row r="40" spans="1:3" s="257" customFormat="1" ht="18" customHeight="1">
      <c r="A40" s="235"/>
      <c r="B40" s="246" t="s">
        <v>514</v>
      </c>
      <c r="C40" s="236">
        <f>C41</f>
        <v>55000</v>
      </c>
    </row>
    <row r="41" spans="1:8" s="7" customFormat="1" ht="12.75">
      <c r="A41" s="69"/>
      <c r="B41" s="246" t="s">
        <v>515</v>
      </c>
      <c r="C41" s="240">
        <v>55000</v>
      </c>
      <c r="D41" s="225"/>
      <c r="E41" s="225"/>
      <c r="F41" s="225"/>
      <c r="G41" s="225"/>
      <c r="H41" s="225"/>
    </row>
    <row r="42" spans="1:8" s="7" customFormat="1" ht="12.75">
      <c r="A42" s="69"/>
      <c r="B42" s="246"/>
      <c r="C42" s="240"/>
      <c r="D42" s="225"/>
      <c r="E42" s="225"/>
      <c r="F42" s="225"/>
      <c r="G42" s="225"/>
      <c r="H42" s="225"/>
    </row>
    <row r="43" spans="1:8" s="7" customFormat="1" ht="12.75">
      <c r="A43" s="235"/>
      <c r="B43" s="235" t="s">
        <v>516</v>
      </c>
      <c r="C43" s="236">
        <f>SUM(C9)+(C19)+(C25)+(C31)+C35+C39</f>
        <v>1427985</v>
      </c>
      <c r="D43" s="225"/>
      <c r="E43" s="225"/>
      <c r="F43" s="225"/>
      <c r="G43" s="225"/>
      <c r="H43" s="225"/>
    </row>
    <row r="44" spans="1:8" s="7" customFormat="1" ht="12.75">
      <c r="A44" s="69"/>
      <c r="B44" s="235"/>
      <c r="C44" s="236"/>
      <c r="D44" s="225"/>
      <c r="E44" s="225"/>
      <c r="F44" s="225"/>
      <c r="G44" s="225"/>
      <c r="H44" s="225"/>
    </row>
  </sheetData>
  <mergeCells count="3">
    <mergeCell ref="B1:C1"/>
    <mergeCell ref="A5:E5"/>
    <mergeCell ref="B6:D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E7" sqref="E7"/>
    </sheetView>
  </sheetViews>
  <sheetFormatPr defaultColWidth="9.00390625" defaultRowHeight="12.75"/>
  <cols>
    <col min="1" max="1" width="3.375" style="1" customWidth="1"/>
    <col min="2" max="2" width="7.125" style="1" customWidth="1"/>
    <col min="3" max="3" width="8.25390625" style="1" customWidth="1"/>
    <col min="4" max="4" width="44.875" style="1" customWidth="1"/>
    <col min="5" max="5" width="13.00390625" style="1" customWidth="1"/>
    <col min="6" max="7" width="0" style="1" hidden="1" customWidth="1"/>
    <col min="8" max="8" width="10.125" style="1" customWidth="1"/>
    <col min="9" max="256" width="9.00390625" style="1" customWidth="1"/>
  </cols>
  <sheetData>
    <row r="1" spans="1:7" s="1" customFormat="1" ht="12.75">
      <c r="A1" s="45"/>
      <c r="B1" s="45"/>
      <c r="C1" s="60" t="s">
        <v>517</v>
      </c>
      <c r="D1" s="60"/>
      <c r="E1" s="60"/>
      <c r="F1" s="45"/>
      <c r="G1" s="45"/>
    </row>
    <row r="2" spans="1:7" s="1" customFormat="1" ht="12.75">
      <c r="A2" s="45"/>
      <c r="B2" s="258"/>
      <c r="C2" s="60"/>
      <c r="D2" s="60"/>
      <c r="E2" s="60"/>
      <c r="F2" s="45"/>
      <c r="G2" s="45"/>
    </row>
    <row r="3" spans="1:7" s="1" customFormat="1" ht="12.75">
      <c r="A3" s="45"/>
      <c r="B3" s="45"/>
      <c r="C3" s="45"/>
      <c r="D3" s="45"/>
      <c r="E3" s="45"/>
      <c r="F3" s="45"/>
      <c r="G3" s="45"/>
    </row>
    <row r="4" spans="1:7" s="1" customFormat="1" ht="12.75">
      <c r="A4" s="45"/>
      <c r="B4" s="45"/>
      <c r="C4" s="45"/>
      <c r="D4" s="45"/>
      <c r="E4" s="45"/>
      <c r="F4" s="45"/>
      <c r="G4" s="45"/>
    </row>
    <row r="5" spans="1:7" s="1" customFormat="1" ht="12.75">
      <c r="A5" s="62" t="s">
        <v>518</v>
      </c>
      <c r="B5" s="62"/>
      <c r="C5" s="62"/>
      <c r="D5" s="62"/>
      <c r="E5" s="62"/>
      <c r="F5" s="62"/>
      <c r="G5" s="62"/>
    </row>
    <row r="6" spans="1:7" s="1" customFormat="1" ht="12.75">
      <c r="A6" s="62"/>
      <c r="B6" s="62"/>
      <c r="C6" s="62"/>
      <c r="D6" s="259"/>
      <c r="E6" s="259"/>
      <c r="F6" s="259"/>
      <c r="G6" s="62"/>
    </row>
    <row r="7" spans="1:7" s="1" customFormat="1" ht="12.75">
      <c r="A7" s="45"/>
      <c r="B7" s="45"/>
      <c r="C7" s="45"/>
      <c r="D7" s="45"/>
      <c r="E7" s="45"/>
      <c r="F7" s="45"/>
      <c r="G7" s="45"/>
    </row>
    <row r="8" spans="1:7" s="1" customFormat="1" ht="12.75">
      <c r="A8" s="64" t="s">
        <v>519</v>
      </c>
      <c r="B8" s="64" t="s">
        <v>520</v>
      </c>
      <c r="C8" s="64" t="s">
        <v>521</v>
      </c>
      <c r="D8" s="64" t="s">
        <v>522</v>
      </c>
      <c r="E8" s="260" t="s">
        <v>523</v>
      </c>
      <c r="F8" s="65"/>
      <c r="G8" s="66"/>
    </row>
    <row r="9" spans="1:7" s="1" customFormat="1" ht="12.75">
      <c r="A9" s="64">
        <v>1</v>
      </c>
      <c r="B9" s="64">
        <v>2</v>
      </c>
      <c r="C9" s="64">
        <v>3</v>
      </c>
      <c r="D9" s="64">
        <v>4</v>
      </c>
      <c r="E9" s="260">
        <v>5</v>
      </c>
      <c r="F9" s="67"/>
      <c r="G9" s="68"/>
    </row>
    <row r="10" spans="1:7" s="1" customFormat="1" ht="12.75">
      <c r="A10" s="64"/>
      <c r="B10" s="64"/>
      <c r="C10" s="64"/>
      <c r="D10" s="64"/>
      <c r="E10" s="260"/>
      <c r="F10" s="62"/>
      <c r="G10" s="68"/>
    </row>
    <row r="11" spans="1:7" s="1" customFormat="1" ht="12.75">
      <c r="A11" s="141" t="s">
        <v>524</v>
      </c>
      <c r="B11" s="141" t="s">
        <v>525</v>
      </c>
      <c r="C11" s="141"/>
      <c r="D11" s="142" t="s">
        <v>526</v>
      </c>
      <c r="E11" s="143">
        <f>E13</f>
        <v>245000</v>
      </c>
      <c r="F11" s="76"/>
      <c r="G11" s="77"/>
    </row>
    <row r="12" spans="1:7" s="45" customFormat="1" ht="12.75">
      <c r="A12" s="189"/>
      <c r="B12" s="189"/>
      <c r="C12" s="189"/>
      <c r="D12" s="261"/>
      <c r="E12" s="191"/>
      <c r="F12" s="76"/>
      <c r="G12" s="77"/>
    </row>
    <row r="13" spans="1:9" s="1" customFormat="1" ht="12.75">
      <c r="A13" s="152"/>
      <c r="B13" s="152"/>
      <c r="C13" s="152" t="s">
        <v>527</v>
      </c>
      <c r="D13" s="153" t="s">
        <v>528</v>
      </c>
      <c r="E13" s="159">
        <f>SUM(E14:E18)</f>
        <v>245000</v>
      </c>
      <c r="F13" s="76"/>
      <c r="G13" s="77"/>
      <c r="I13" s="39"/>
    </row>
    <row r="14" spans="1:9" s="1" customFormat="1" ht="24.75">
      <c r="A14" s="156"/>
      <c r="B14" s="156"/>
      <c r="C14" s="156"/>
      <c r="D14" s="158" t="s">
        <v>529</v>
      </c>
      <c r="E14" s="137">
        <v>10000</v>
      </c>
      <c r="F14" s="76"/>
      <c r="G14" s="77"/>
      <c r="I14" s="39"/>
    </row>
    <row r="15" spans="1:7" s="1" customFormat="1" ht="48.75">
      <c r="A15" s="156"/>
      <c r="B15" s="156"/>
      <c r="C15" s="156"/>
      <c r="D15" s="158" t="s">
        <v>530</v>
      </c>
      <c r="E15" s="137">
        <v>105000</v>
      </c>
      <c r="F15" s="76"/>
      <c r="G15" s="77"/>
    </row>
    <row r="16" spans="1:7" s="1" customFormat="1" ht="60.75">
      <c r="A16" s="156"/>
      <c r="B16" s="156"/>
      <c r="C16" s="156"/>
      <c r="D16" s="158" t="s">
        <v>531</v>
      </c>
      <c r="E16" s="137">
        <v>55000</v>
      </c>
      <c r="F16" s="76"/>
      <c r="G16" s="77"/>
    </row>
    <row r="17" spans="1:7" s="1" customFormat="1" ht="24.75">
      <c r="A17" s="156"/>
      <c r="B17" s="156"/>
      <c r="C17" s="156"/>
      <c r="D17" s="158" t="s">
        <v>532</v>
      </c>
      <c r="E17" s="137">
        <v>45000</v>
      </c>
      <c r="F17" s="76"/>
      <c r="G17" s="77"/>
    </row>
    <row r="18" spans="1:7" s="1" customFormat="1" ht="36.75">
      <c r="A18" s="152"/>
      <c r="B18" s="152"/>
      <c r="C18" s="152"/>
      <c r="D18" s="118" t="s">
        <v>533</v>
      </c>
      <c r="E18" s="165">
        <v>30000</v>
      </c>
      <c r="F18" s="76"/>
      <c r="G18" s="77"/>
    </row>
    <row r="19" spans="1:7" s="1" customFormat="1" ht="12.75">
      <c r="A19" s="167"/>
      <c r="B19" s="167"/>
      <c r="C19" s="167"/>
      <c r="D19" s="69"/>
      <c r="E19" s="168"/>
      <c r="F19" s="76"/>
      <c r="G19" s="77"/>
    </row>
    <row r="20" spans="1:7" s="41" customFormat="1" ht="12.75">
      <c r="A20" s="17" t="s">
        <v>534</v>
      </c>
      <c r="B20" s="17" t="s">
        <v>535</v>
      </c>
      <c r="C20" s="17"/>
      <c r="D20" s="74" t="s">
        <v>536</v>
      </c>
      <c r="E20" s="19">
        <f>E22+E26+E30</f>
        <v>290000</v>
      </c>
      <c r="F20" s="262"/>
      <c r="G20" s="263"/>
    </row>
    <row r="21" spans="1:7" s="1" customFormat="1" ht="12.75">
      <c r="A21" s="167"/>
      <c r="B21" s="167"/>
      <c r="C21" s="167"/>
      <c r="D21" s="69"/>
      <c r="E21" s="168"/>
      <c r="F21" s="76"/>
      <c r="G21" s="77"/>
    </row>
    <row r="22" spans="1:7" s="1" customFormat="1" ht="12.75">
      <c r="A22" s="167"/>
      <c r="B22" s="167"/>
      <c r="C22" s="264" t="s">
        <v>537</v>
      </c>
      <c r="D22" s="265" t="s">
        <v>538</v>
      </c>
      <c r="E22" s="266">
        <f>SUM(E23:E24)</f>
        <v>140000</v>
      </c>
      <c r="F22" s="76"/>
      <c r="G22" s="77"/>
    </row>
    <row r="23" spans="1:7" s="1" customFormat="1" ht="48.75">
      <c r="A23" s="156"/>
      <c r="B23" s="156"/>
      <c r="C23" s="156"/>
      <c r="D23" s="158" t="s">
        <v>539</v>
      </c>
      <c r="E23" s="137">
        <v>60000</v>
      </c>
      <c r="F23" s="76"/>
      <c r="G23" s="77"/>
    </row>
    <row r="24" spans="1:7" s="1" customFormat="1" ht="48.75">
      <c r="A24" s="156"/>
      <c r="B24" s="156"/>
      <c r="C24" s="156"/>
      <c r="D24" s="158" t="s">
        <v>540</v>
      </c>
      <c r="E24" s="137">
        <v>80000</v>
      </c>
      <c r="F24" s="76"/>
      <c r="G24" s="77"/>
    </row>
    <row r="25" spans="1:7" s="1" customFormat="1" ht="12.75">
      <c r="A25" s="156"/>
      <c r="B25" s="156"/>
      <c r="C25" s="156"/>
      <c r="D25" s="158"/>
      <c r="E25" s="137"/>
      <c r="F25" s="76"/>
      <c r="G25" s="77"/>
    </row>
    <row r="26" spans="1:7" s="1" customFormat="1" ht="12.75">
      <c r="A26" s="156"/>
      <c r="B26" s="156"/>
      <c r="C26" s="195" t="s">
        <v>541</v>
      </c>
      <c r="D26" s="196" t="s">
        <v>542</v>
      </c>
      <c r="E26" s="197">
        <f>SUM(E27)</f>
        <v>20000</v>
      </c>
      <c r="F26" s="76"/>
      <c r="G26" s="77"/>
    </row>
    <row r="27" spans="1:7" s="1" customFormat="1" ht="12.75">
      <c r="A27" s="156"/>
      <c r="B27" s="156"/>
      <c r="C27" s="156"/>
      <c r="D27" s="158" t="s">
        <v>543</v>
      </c>
      <c r="E27" s="137">
        <f>SUM(E28)</f>
        <v>20000</v>
      </c>
      <c r="F27" s="76"/>
      <c r="G27" s="77"/>
    </row>
    <row r="28" spans="1:7" s="1" customFormat="1" ht="36.75">
      <c r="A28" s="156"/>
      <c r="B28" s="156"/>
      <c r="C28" s="156"/>
      <c r="D28" s="158" t="s">
        <v>544</v>
      </c>
      <c r="E28" s="137">
        <v>20000</v>
      </c>
      <c r="F28" s="76"/>
      <c r="G28" s="77"/>
    </row>
    <row r="29" spans="1:7" s="1" customFormat="1" ht="12.75">
      <c r="A29" s="156"/>
      <c r="B29" s="156"/>
      <c r="C29" s="156"/>
      <c r="D29" s="158"/>
      <c r="E29" s="137"/>
      <c r="F29" s="76"/>
      <c r="G29" s="77"/>
    </row>
    <row r="30" spans="1:7" s="1" customFormat="1" ht="12.75">
      <c r="A30" s="167"/>
      <c r="B30" s="167"/>
      <c r="C30" s="171">
        <v>60016</v>
      </c>
      <c r="D30" s="119" t="s">
        <v>545</v>
      </c>
      <c r="E30" s="168">
        <f>SUM(E31:E34)</f>
        <v>130000</v>
      </c>
      <c r="F30" s="76"/>
      <c r="G30" s="77"/>
    </row>
    <row r="31" spans="1:7" s="1" customFormat="1" ht="24.75">
      <c r="A31" s="156"/>
      <c r="B31" s="156"/>
      <c r="C31" s="156"/>
      <c r="D31" s="158" t="s">
        <v>546</v>
      </c>
      <c r="E31" s="201">
        <v>25000</v>
      </c>
      <c r="F31" s="76"/>
      <c r="G31" s="77"/>
    </row>
    <row r="32" spans="1:7" s="1" customFormat="1" ht="12.75">
      <c r="A32" s="156"/>
      <c r="B32" s="156"/>
      <c r="C32" s="156"/>
      <c r="D32" s="158" t="s">
        <v>547</v>
      </c>
      <c r="E32" s="137">
        <v>50000</v>
      </c>
      <c r="F32" s="76"/>
      <c r="G32" s="77"/>
    </row>
    <row r="33" spans="1:7" s="1" customFormat="1" ht="12.75">
      <c r="A33" s="156"/>
      <c r="B33" s="156"/>
      <c r="C33" s="156"/>
      <c r="D33" s="158" t="s">
        <v>548</v>
      </c>
      <c r="E33" s="137">
        <v>50000</v>
      </c>
      <c r="F33" s="76"/>
      <c r="G33" s="77"/>
    </row>
    <row r="34" spans="1:7" s="1" customFormat="1" ht="12.75">
      <c r="A34" s="156"/>
      <c r="B34" s="156"/>
      <c r="C34" s="156"/>
      <c r="D34" s="158" t="s">
        <v>549</v>
      </c>
      <c r="E34" s="137">
        <v>5000</v>
      </c>
      <c r="F34" s="76"/>
      <c r="G34" s="77"/>
    </row>
    <row r="35" spans="1:7" s="1" customFormat="1" ht="12.75">
      <c r="A35" s="167"/>
      <c r="B35" s="167"/>
      <c r="C35" s="167"/>
      <c r="D35" s="69"/>
      <c r="E35" s="168"/>
      <c r="F35" s="76"/>
      <c r="G35" s="77"/>
    </row>
    <row r="36" spans="1:7" s="1" customFormat="1" ht="12.75">
      <c r="A36" s="267" t="s">
        <v>550</v>
      </c>
      <c r="B36" s="268">
        <v>700</v>
      </c>
      <c r="C36" s="269"/>
      <c r="D36" s="74" t="s">
        <v>551</v>
      </c>
      <c r="E36" s="19">
        <f>SUM(E38)</f>
        <v>25000</v>
      </c>
      <c r="F36" s="76"/>
      <c r="G36" s="77"/>
    </row>
    <row r="37" spans="1:7" s="1" customFormat="1" ht="12.75">
      <c r="A37" s="270"/>
      <c r="B37" s="270"/>
      <c r="C37" s="64"/>
      <c r="D37" s="246"/>
      <c r="E37" s="21"/>
      <c r="F37" s="76"/>
      <c r="G37" s="77"/>
    </row>
    <row r="38" spans="1:7" s="276" customFormat="1" ht="12.75">
      <c r="A38" s="271"/>
      <c r="B38" s="272"/>
      <c r="C38" s="273">
        <v>70005</v>
      </c>
      <c r="D38" s="80" t="s">
        <v>552</v>
      </c>
      <c r="E38" s="172">
        <f>E39</f>
        <v>25000</v>
      </c>
      <c r="F38" s="274"/>
      <c r="G38" s="275"/>
    </row>
    <row r="39" spans="1:7" s="1" customFormat="1" ht="12.75">
      <c r="A39" s="85"/>
      <c r="B39" s="277"/>
      <c r="C39" s="277"/>
      <c r="D39" s="69" t="s">
        <v>553</v>
      </c>
      <c r="E39" s="168">
        <f>'zał nr 4 wydatki '!E75</f>
        <v>25000</v>
      </c>
      <c r="F39" s="45"/>
      <c r="G39" s="77"/>
    </row>
    <row r="40" spans="1:7" s="1" customFormat="1" ht="12.75">
      <c r="A40" s="85"/>
      <c r="B40" s="85"/>
      <c r="C40" s="85"/>
      <c r="D40" s="69"/>
      <c r="E40" s="168"/>
      <c r="F40" s="76"/>
      <c r="G40" s="77"/>
    </row>
    <row r="41" spans="1:7" s="1" customFormat="1" ht="12.75">
      <c r="A41" s="267" t="s">
        <v>554</v>
      </c>
      <c r="B41" s="268">
        <v>750</v>
      </c>
      <c r="C41" s="268"/>
      <c r="D41" s="74" t="s">
        <v>555</v>
      </c>
      <c r="E41" s="19">
        <f>SUM(E43)</f>
        <v>55000</v>
      </c>
      <c r="F41" s="45"/>
      <c r="G41" s="77"/>
    </row>
    <row r="42" spans="1:7" s="1" customFormat="1" ht="12.75">
      <c r="A42" s="85"/>
      <c r="B42" s="277"/>
      <c r="C42" s="277"/>
      <c r="D42" s="69"/>
      <c r="E42" s="168"/>
      <c r="F42" s="76"/>
      <c r="G42" s="77"/>
    </row>
    <row r="43" spans="1:7" s="1" customFormat="1" ht="12.75">
      <c r="A43" s="278"/>
      <c r="B43" s="273"/>
      <c r="C43" s="273">
        <v>75023</v>
      </c>
      <c r="D43" s="80" t="s">
        <v>556</v>
      </c>
      <c r="E43" s="172">
        <f>SUM(E44:E45)</f>
        <v>55000</v>
      </c>
      <c r="F43" s="76"/>
      <c r="G43" s="77"/>
    </row>
    <row r="44" spans="1:7" s="1" customFormat="1" ht="12.75">
      <c r="A44" s="156"/>
      <c r="B44" s="156"/>
      <c r="C44" s="156"/>
      <c r="D44" s="158" t="s">
        <v>557</v>
      </c>
      <c r="E44" s="137">
        <v>10000</v>
      </c>
      <c r="F44" s="76"/>
      <c r="G44" s="77"/>
    </row>
    <row r="45" spans="1:7" s="1" customFormat="1" ht="12.75">
      <c r="A45" s="156"/>
      <c r="B45" s="156"/>
      <c r="C45" s="156"/>
      <c r="D45" s="158" t="s">
        <v>558</v>
      </c>
      <c r="E45" s="137">
        <v>45000</v>
      </c>
      <c r="F45" s="76"/>
      <c r="G45" s="77"/>
    </row>
    <row r="46" spans="1:7" s="1" customFormat="1" ht="12.75">
      <c r="A46" s="85"/>
      <c r="B46" s="277"/>
      <c r="C46" s="277"/>
      <c r="D46" s="69"/>
      <c r="E46" s="168"/>
      <c r="F46" s="76"/>
      <c r="G46" s="77"/>
    </row>
    <row r="47" spans="1:7" s="1" customFormat="1" ht="24.75">
      <c r="A47" s="279" t="s">
        <v>559</v>
      </c>
      <c r="B47" s="268">
        <v>754</v>
      </c>
      <c r="C47" s="268"/>
      <c r="D47" s="74" t="s">
        <v>560</v>
      </c>
      <c r="E47" s="19">
        <f>E49</f>
        <v>174000</v>
      </c>
      <c r="F47" s="76"/>
      <c r="G47" s="77"/>
    </row>
    <row r="48" spans="1:7" s="45" customFormat="1" ht="12.75">
      <c r="A48" s="280"/>
      <c r="B48" s="64"/>
      <c r="C48" s="64"/>
      <c r="D48" s="235"/>
      <c r="E48" s="48"/>
      <c r="F48" s="76"/>
      <c r="G48" s="77"/>
    </row>
    <row r="49" spans="1:7" s="1" customFormat="1" ht="12.75">
      <c r="A49" s="152"/>
      <c r="B49" s="152"/>
      <c r="C49" s="152">
        <v>75412</v>
      </c>
      <c r="D49" s="153" t="s">
        <v>561</v>
      </c>
      <c r="E49" s="159">
        <f>SUM(E50:E52)</f>
        <v>174000</v>
      </c>
      <c r="F49" s="76"/>
      <c r="G49" s="77"/>
    </row>
    <row r="50" spans="1:7" s="1" customFormat="1" ht="36.75">
      <c r="A50" s="156"/>
      <c r="B50" s="156"/>
      <c r="C50" s="149"/>
      <c r="D50" s="118" t="s">
        <v>562</v>
      </c>
      <c r="E50" s="151">
        <v>125000</v>
      </c>
      <c r="F50" s="76"/>
      <c r="G50" s="77"/>
    </row>
    <row r="51" spans="1:7" s="1" customFormat="1" ht="24.75">
      <c r="A51" s="156"/>
      <c r="B51" s="156"/>
      <c r="C51" s="149"/>
      <c r="D51" s="158" t="s">
        <v>563</v>
      </c>
      <c r="E51" s="137">
        <v>25000</v>
      </c>
      <c r="F51" s="76"/>
      <c r="G51" s="77"/>
    </row>
    <row r="52" spans="1:7" s="1" customFormat="1" ht="12.75">
      <c r="A52" s="156"/>
      <c r="B52" s="156"/>
      <c r="C52" s="149"/>
      <c r="D52" s="158" t="s">
        <v>564</v>
      </c>
      <c r="E52" s="137">
        <v>24000</v>
      </c>
      <c r="F52" s="76"/>
      <c r="G52" s="77"/>
    </row>
    <row r="53" spans="1:7" s="1" customFormat="1" ht="12.75">
      <c r="A53" s="156"/>
      <c r="B53" s="156"/>
      <c r="C53" s="149"/>
      <c r="D53" s="118"/>
      <c r="E53" s="151"/>
      <c r="F53" s="76"/>
      <c r="G53" s="77"/>
    </row>
    <row r="54" spans="1:7" s="1" customFormat="1" ht="12.75">
      <c r="A54" s="267" t="s">
        <v>565</v>
      </c>
      <c r="B54" s="268">
        <v>801</v>
      </c>
      <c r="C54" s="268"/>
      <c r="D54" s="74" t="s">
        <v>566</v>
      </c>
      <c r="E54" s="19">
        <f>E56+E59+E62</f>
        <v>1797405</v>
      </c>
      <c r="F54" s="76"/>
      <c r="G54" s="77"/>
    </row>
    <row r="55" spans="1:7" s="1" customFormat="1" ht="12.75">
      <c r="A55" s="281"/>
      <c r="B55" s="64"/>
      <c r="C55" s="64"/>
      <c r="D55" s="246"/>
      <c r="E55" s="21"/>
      <c r="F55" s="76"/>
      <c r="G55" s="77"/>
    </row>
    <row r="56" spans="1:7" s="1" customFormat="1" ht="12.75">
      <c r="A56" s="218"/>
      <c r="B56" s="171"/>
      <c r="C56" s="171">
        <v>80101</v>
      </c>
      <c r="D56" s="153" t="s">
        <v>567</v>
      </c>
      <c r="E56" s="172">
        <f>E57+E58</f>
        <v>90000</v>
      </c>
      <c r="F56" s="76"/>
      <c r="G56" s="77"/>
    </row>
    <row r="57" spans="1:7" s="1" customFormat="1" ht="60.75">
      <c r="A57" s="167"/>
      <c r="B57" s="167"/>
      <c r="C57" s="167"/>
      <c r="D57" s="118" t="s">
        <v>568</v>
      </c>
      <c r="E57" s="151">
        <v>90000</v>
      </c>
      <c r="F57" s="45"/>
      <c r="G57" s="77"/>
    </row>
    <row r="58" spans="1:7" s="1" customFormat="1" ht="12.75">
      <c r="A58" s="281"/>
      <c r="B58" s="64"/>
      <c r="C58" s="64"/>
      <c r="D58" s="177"/>
      <c r="E58" s="21"/>
      <c r="F58" s="45"/>
      <c r="G58" s="77"/>
    </row>
    <row r="59" spans="1:7" s="1" customFormat="1" ht="12.75">
      <c r="A59" s="218"/>
      <c r="B59" s="171"/>
      <c r="C59" s="171">
        <v>80104</v>
      </c>
      <c r="D59" s="153" t="s">
        <v>569</v>
      </c>
      <c r="E59" s="154">
        <f>SUM(E60)</f>
        <v>20000</v>
      </c>
      <c r="F59" s="45"/>
      <c r="G59" s="77"/>
    </row>
    <row r="60" spans="1:7" s="1" customFormat="1" ht="48.75">
      <c r="A60" s="214"/>
      <c r="B60" s="42"/>
      <c r="C60" s="42"/>
      <c r="D60" s="118" t="s">
        <v>570</v>
      </c>
      <c r="E60" s="151">
        <v>20000</v>
      </c>
      <c r="F60" s="45"/>
      <c r="G60" s="77"/>
    </row>
    <row r="61" spans="1:7" s="1" customFormat="1" ht="12.75">
      <c r="A61" s="218"/>
      <c r="B61" s="171"/>
      <c r="C61" s="171"/>
      <c r="D61" s="153"/>
      <c r="E61" s="154"/>
      <c r="F61" s="45"/>
      <c r="G61" s="77"/>
    </row>
    <row r="62" spans="1:7" s="1" customFormat="1" ht="12.75">
      <c r="A62" s="218"/>
      <c r="B62" s="171"/>
      <c r="C62" s="171">
        <v>80110</v>
      </c>
      <c r="D62" s="153" t="s">
        <v>571</v>
      </c>
      <c r="E62" s="154">
        <f>SUM(E63:E64)</f>
        <v>1687405</v>
      </c>
      <c r="F62" s="45"/>
      <c r="G62" s="77"/>
    </row>
    <row r="63" spans="1:8" s="1" customFormat="1" ht="36.75">
      <c r="A63" s="214"/>
      <c r="B63" s="42"/>
      <c r="C63" s="42"/>
      <c r="D63" s="118" t="s">
        <v>572</v>
      </c>
      <c r="E63" s="151">
        <v>1587405</v>
      </c>
      <c r="F63" s="45"/>
      <c r="G63" s="77"/>
      <c r="H63" s="39"/>
    </row>
    <row r="64" spans="1:7" s="1" customFormat="1" ht="48.75">
      <c r="A64" s="214"/>
      <c r="B64" s="42"/>
      <c r="C64" s="42"/>
      <c r="D64" s="118" t="s">
        <v>573</v>
      </c>
      <c r="E64" s="151">
        <v>100000</v>
      </c>
      <c r="F64" s="45"/>
      <c r="G64" s="77"/>
    </row>
    <row r="65" spans="1:7" s="1" customFormat="1" ht="12.75">
      <c r="A65" s="218"/>
      <c r="B65" s="171"/>
      <c r="C65" s="171"/>
      <c r="D65" s="153"/>
      <c r="E65" s="154"/>
      <c r="F65" s="45"/>
      <c r="G65" s="77"/>
    </row>
    <row r="66" spans="1:7" s="1" customFormat="1" ht="12.75">
      <c r="A66" s="141" t="s">
        <v>574</v>
      </c>
      <c r="B66" s="141">
        <v>851</v>
      </c>
      <c r="C66" s="141"/>
      <c r="D66" s="187" t="s">
        <v>575</v>
      </c>
      <c r="E66" s="143">
        <f>E68</f>
        <v>277000</v>
      </c>
      <c r="F66" s="45"/>
      <c r="G66" s="77"/>
    </row>
    <row r="67" spans="1:7" s="45" customFormat="1" ht="12.75">
      <c r="A67" s="189"/>
      <c r="B67" s="189"/>
      <c r="C67" s="189"/>
      <c r="D67" s="190"/>
      <c r="E67" s="191"/>
      <c r="G67" s="77"/>
    </row>
    <row r="68" spans="1:7" s="1" customFormat="1" ht="12.75">
      <c r="A68" s="156"/>
      <c r="B68" s="156"/>
      <c r="C68" s="152" t="s">
        <v>576</v>
      </c>
      <c r="D68" s="153" t="s">
        <v>577</v>
      </c>
      <c r="E68" s="154">
        <f>SUM(E69:E71)</f>
        <v>277000</v>
      </c>
      <c r="F68" s="45"/>
      <c r="G68" s="77"/>
    </row>
    <row r="69" spans="1:7" s="1" customFormat="1" ht="36.75">
      <c r="A69" s="156"/>
      <c r="B69" s="156"/>
      <c r="C69" s="156"/>
      <c r="D69" s="158" t="s">
        <v>578</v>
      </c>
      <c r="E69" s="137">
        <v>180000</v>
      </c>
      <c r="F69" s="45"/>
      <c r="G69" s="77"/>
    </row>
    <row r="70" spans="1:7" s="1" customFormat="1" ht="36.75">
      <c r="A70" s="156"/>
      <c r="B70" s="156"/>
      <c r="C70" s="156"/>
      <c r="D70" s="158" t="s">
        <v>579</v>
      </c>
      <c r="E70" s="137">
        <v>15000</v>
      </c>
      <c r="F70" s="45"/>
      <c r="G70" s="77"/>
    </row>
    <row r="71" spans="1:7" s="1" customFormat="1" ht="36.75">
      <c r="A71" s="156"/>
      <c r="B71" s="156"/>
      <c r="C71" s="156"/>
      <c r="D71" s="158" t="s">
        <v>580</v>
      </c>
      <c r="E71" s="137">
        <v>82000</v>
      </c>
      <c r="F71" s="45"/>
      <c r="G71" s="77"/>
    </row>
    <row r="72" spans="1:7" s="1" customFormat="1" ht="12.75">
      <c r="A72" s="85"/>
      <c r="B72" s="85"/>
      <c r="C72" s="85"/>
      <c r="D72" s="69"/>
      <c r="E72" s="168"/>
      <c r="F72" s="89"/>
      <c r="G72" s="90"/>
    </row>
    <row r="73" spans="1:7" s="1" customFormat="1" ht="12.75">
      <c r="A73" s="267" t="s">
        <v>581</v>
      </c>
      <c r="B73" s="268">
        <v>900</v>
      </c>
      <c r="C73" s="268"/>
      <c r="D73" s="74" t="s">
        <v>582</v>
      </c>
      <c r="E73" s="19">
        <f>E75+E78</f>
        <v>87000</v>
      </c>
      <c r="F73" s="89"/>
      <c r="G73" s="90"/>
    </row>
    <row r="74" spans="1:7" s="1" customFormat="1" ht="12.75">
      <c r="A74" s="85"/>
      <c r="B74" s="277"/>
      <c r="C74" s="277"/>
      <c r="D74" s="246"/>
      <c r="E74" s="21"/>
      <c r="F74" s="89"/>
      <c r="G74" s="90"/>
    </row>
    <row r="75" spans="1:7" s="1" customFormat="1" ht="12.75">
      <c r="A75" s="278"/>
      <c r="B75" s="278"/>
      <c r="C75" s="273">
        <v>90015</v>
      </c>
      <c r="D75" s="80" t="s">
        <v>583</v>
      </c>
      <c r="E75" s="172">
        <f>SUM(E76)</f>
        <v>25000</v>
      </c>
      <c r="F75" s="89"/>
      <c r="G75" s="90"/>
    </row>
    <row r="76" spans="1:7" s="1" customFormat="1" ht="24.75">
      <c r="A76" s="156"/>
      <c r="B76" s="156"/>
      <c r="C76" s="156"/>
      <c r="D76" s="158" t="s">
        <v>584</v>
      </c>
      <c r="E76" s="137">
        <v>25000</v>
      </c>
      <c r="F76" s="89"/>
      <c r="G76" s="90"/>
    </row>
    <row r="77" spans="1:7" s="1" customFormat="1" ht="12.75">
      <c r="A77" s="85"/>
      <c r="B77" s="85"/>
      <c r="C77" s="85"/>
      <c r="D77" s="69"/>
      <c r="E77" s="168"/>
      <c r="F77" s="45"/>
      <c r="G77" s="45"/>
    </row>
    <row r="78" spans="1:7" s="1" customFormat="1" ht="12.75">
      <c r="A78" s="85"/>
      <c r="B78" s="85"/>
      <c r="C78" s="85">
        <v>90095</v>
      </c>
      <c r="D78" s="69" t="s">
        <v>585</v>
      </c>
      <c r="E78" s="168">
        <f>SUM(E79:E80)</f>
        <v>62000</v>
      </c>
      <c r="F78" s="45"/>
      <c r="G78" s="45"/>
    </row>
    <row r="79" spans="1:7" s="1" customFormat="1" ht="24.75">
      <c r="A79" s="156"/>
      <c r="B79" s="156"/>
      <c r="C79" s="156"/>
      <c r="D79" s="158" t="s">
        <v>586</v>
      </c>
      <c r="E79" s="201">
        <v>50000</v>
      </c>
      <c r="F79" s="45"/>
      <c r="G79" s="45"/>
    </row>
    <row r="80" spans="1:7" s="1" customFormat="1" ht="12.75">
      <c r="A80" s="156"/>
      <c r="B80" s="156"/>
      <c r="C80" s="156"/>
      <c r="D80" s="158" t="s">
        <v>587</v>
      </c>
      <c r="E80" s="201">
        <v>12000</v>
      </c>
      <c r="F80" s="45"/>
      <c r="G80" s="45"/>
    </row>
    <row r="81" spans="1:7" s="1" customFormat="1" ht="12.75">
      <c r="A81" s="85"/>
      <c r="B81" s="85"/>
      <c r="C81" s="85"/>
      <c r="D81" s="114"/>
      <c r="E81" s="168"/>
      <c r="F81" s="45"/>
      <c r="G81" s="45"/>
    </row>
    <row r="82" spans="1:5" s="41" customFormat="1" ht="12.75">
      <c r="A82" s="141" t="s">
        <v>588</v>
      </c>
      <c r="B82" s="141">
        <v>921</v>
      </c>
      <c r="C82" s="141"/>
      <c r="D82" s="187" t="s">
        <v>589</v>
      </c>
      <c r="E82" s="143">
        <f>SUM(E84)</f>
        <v>330000</v>
      </c>
    </row>
    <row r="83" spans="1:9" s="1" customFormat="1" ht="12.75">
      <c r="A83" s="85"/>
      <c r="B83" s="85"/>
      <c r="C83" s="85"/>
      <c r="D83" s="114"/>
      <c r="E83" s="168"/>
      <c r="F83" s="45"/>
      <c r="G83" s="45"/>
      <c r="I83" s="282"/>
    </row>
    <row r="84" spans="1:7" s="276" customFormat="1" ht="12.75">
      <c r="A84" s="152"/>
      <c r="B84" s="152"/>
      <c r="C84" s="152">
        <v>92109</v>
      </c>
      <c r="D84" s="153" t="s">
        <v>590</v>
      </c>
      <c r="E84" s="154">
        <f>SUM(E85:G86)</f>
        <v>330000</v>
      </c>
      <c r="F84" s="274"/>
      <c r="G84" s="274"/>
    </row>
    <row r="85" spans="1:7" s="1" customFormat="1" ht="36.75">
      <c r="A85" s="156"/>
      <c r="B85" s="156"/>
      <c r="C85" s="149"/>
      <c r="D85" s="118" t="s">
        <v>591</v>
      </c>
      <c r="E85" s="151">
        <v>300000</v>
      </c>
      <c r="F85" s="45"/>
      <c r="G85" s="45"/>
    </row>
    <row r="86" spans="1:7" s="1" customFormat="1" ht="24.75">
      <c r="A86" s="156"/>
      <c r="B86" s="156"/>
      <c r="C86" s="156"/>
      <c r="D86" s="158" t="s">
        <v>592</v>
      </c>
      <c r="E86" s="137">
        <v>30000</v>
      </c>
      <c r="F86" s="45"/>
      <c r="G86" s="45"/>
    </row>
    <row r="87" spans="1:7" s="1" customFormat="1" ht="12.75">
      <c r="A87" s="85"/>
      <c r="B87" s="85"/>
      <c r="C87" s="85"/>
      <c r="D87" s="114"/>
      <c r="E87" s="168"/>
      <c r="F87" s="45"/>
      <c r="G87" s="45"/>
    </row>
    <row r="88" spans="1:5" s="41" customFormat="1" ht="12.75">
      <c r="A88" s="17" t="s">
        <v>593</v>
      </c>
      <c r="B88" s="17">
        <v>926</v>
      </c>
      <c r="C88" s="17"/>
      <c r="D88" s="103" t="s">
        <v>594</v>
      </c>
      <c r="E88" s="19">
        <f>SUM(E90)</f>
        <v>6000</v>
      </c>
    </row>
    <row r="89" spans="1:7" s="1" customFormat="1" ht="12.75">
      <c r="A89" s="85"/>
      <c r="B89" s="85"/>
      <c r="C89" s="85"/>
      <c r="D89" s="114"/>
      <c r="E89" s="168"/>
      <c r="F89" s="45"/>
      <c r="G89" s="45"/>
    </row>
    <row r="90" spans="1:7" s="1" customFormat="1" ht="12.75">
      <c r="A90" s="85"/>
      <c r="B90" s="85"/>
      <c r="C90" s="195" t="s">
        <v>595</v>
      </c>
      <c r="D90" s="196" t="s">
        <v>596</v>
      </c>
      <c r="E90" s="168">
        <f>SUM(E91)</f>
        <v>6000</v>
      </c>
      <c r="F90" s="45"/>
      <c r="G90" s="45"/>
    </row>
    <row r="91" spans="1:7" s="1" customFormat="1" ht="24.75">
      <c r="A91" s="85"/>
      <c r="B91" s="85"/>
      <c r="C91" s="85"/>
      <c r="D91" s="158" t="s">
        <v>597</v>
      </c>
      <c r="E91" s="137">
        <v>6000</v>
      </c>
      <c r="F91" s="45"/>
      <c r="G91" s="45"/>
    </row>
    <row r="92" spans="1:7" s="1" customFormat="1" ht="12.75">
      <c r="A92" s="85"/>
      <c r="B92" s="85"/>
      <c r="C92" s="85"/>
      <c r="D92" s="114"/>
      <c r="E92" s="168"/>
      <c r="F92" s="45"/>
      <c r="G92" s="45"/>
    </row>
    <row r="93" spans="1:8" s="88" customFormat="1" ht="12.75">
      <c r="A93" s="269"/>
      <c r="B93" s="283"/>
      <c r="C93" s="283"/>
      <c r="D93" s="74" t="s">
        <v>598</v>
      </c>
      <c r="E93" s="19">
        <f>E82+E73+E66+E54+E47+E41+E36+E20+E11+E88</f>
        <v>3286405</v>
      </c>
      <c r="F93" s="262"/>
      <c r="G93" s="263"/>
      <c r="H93" s="86">
        <f>'zał nr 4 wydatki '!E379-'zał nr 6 plan wydat majątk'!E93</f>
        <v>17657187</v>
      </c>
    </row>
    <row r="94" spans="1:7" s="1" customFormat="1" ht="12.75">
      <c r="A94" s="284"/>
      <c r="B94" s="285"/>
      <c r="C94" s="285"/>
      <c r="D94" s="286"/>
      <c r="E94" s="287"/>
      <c r="F94" s="89"/>
      <c r="G94" s="288"/>
    </row>
    <row r="95" spans="1:2" s="1" customFormat="1" ht="12.75">
      <c r="A95" s="89"/>
      <c r="B95" s="288"/>
    </row>
    <row r="96" spans="1:2" s="1" customFormat="1" ht="12.75">
      <c r="A96" s="89"/>
      <c r="B96" s="288"/>
    </row>
    <row r="97" spans="6:8" s="1" customFormat="1" ht="12.75">
      <c r="F97" s="89"/>
      <c r="G97" s="90"/>
      <c r="H97" s="39"/>
    </row>
    <row r="98" spans="6:8" s="1" customFormat="1" ht="12.75">
      <c r="F98" s="89"/>
      <c r="G98" s="90"/>
      <c r="H98" s="39"/>
    </row>
    <row r="99" spans="6:7" s="1" customFormat="1" ht="25.5" customHeight="1">
      <c r="F99" s="89"/>
      <c r="G99" s="90"/>
    </row>
    <row r="100" spans="6:7" s="1" customFormat="1" ht="12.75">
      <c r="F100" s="89"/>
      <c r="G100" s="90"/>
    </row>
    <row r="101" spans="6:7" s="1" customFormat="1" ht="12.75">
      <c r="F101" s="89"/>
      <c r="G101" s="90"/>
    </row>
    <row r="102" spans="6:7" s="1" customFormat="1" ht="12.75">
      <c r="F102" s="89"/>
      <c r="G102" s="90"/>
    </row>
    <row r="103" spans="6:9" s="1" customFormat="1" ht="12.75">
      <c r="F103" s="89"/>
      <c r="G103" s="90"/>
      <c r="H103" s="39"/>
      <c r="I103" s="39"/>
    </row>
    <row r="104" spans="6:7" s="1" customFormat="1" ht="12.75">
      <c r="F104" s="89"/>
      <c r="G104" s="90"/>
    </row>
    <row r="105" spans="6:7" s="1" customFormat="1" ht="12.75">
      <c r="F105" s="89"/>
      <c r="G105" s="90"/>
    </row>
    <row r="106" spans="6:8" s="1" customFormat="1" ht="12.75">
      <c r="F106" s="89"/>
      <c r="G106" s="90"/>
      <c r="H106" s="289"/>
    </row>
    <row r="107" spans="6:8" s="1" customFormat="1" ht="12.75">
      <c r="F107" s="89"/>
      <c r="G107" s="90"/>
      <c r="H107" s="289"/>
    </row>
    <row r="108" spans="6:8" s="1" customFormat="1" ht="12.75">
      <c r="F108" s="89"/>
      <c r="G108" s="90"/>
      <c r="H108" s="289"/>
    </row>
    <row r="109" spans="6:8" s="1" customFormat="1" ht="12.75">
      <c r="F109" s="89"/>
      <c r="G109" s="90"/>
      <c r="H109" s="289"/>
    </row>
    <row r="110" spans="6:7" s="1" customFormat="1" ht="12.75">
      <c r="F110" s="89"/>
      <c r="G110" s="90"/>
    </row>
    <row r="111" spans="6:7" s="1" customFormat="1" ht="12.75">
      <c r="F111" s="89"/>
      <c r="G111" s="90"/>
    </row>
    <row r="112" spans="6:7" s="1" customFormat="1" ht="12.75">
      <c r="F112" s="89"/>
      <c r="G112" s="90"/>
    </row>
    <row r="113" spans="6:7" s="1" customFormat="1" ht="12.75">
      <c r="F113" s="89"/>
      <c r="G113" s="90"/>
    </row>
    <row r="114" spans="6:7" s="1" customFormat="1" ht="12.75">
      <c r="F114" s="89"/>
      <c r="G114" s="90"/>
    </row>
    <row r="115" spans="6:7" s="1" customFormat="1" ht="12.75">
      <c r="F115" s="89"/>
      <c r="G115" s="90"/>
    </row>
    <row r="116" spans="6:7" s="1" customFormat="1" ht="12.75">
      <c r="F116" s="89"/>
      <c r="G116" s="90"/>
    </row>
    <row r="117" spans="6:7" s="1" customFormat="1" ht="12.75">
      <c r="F117" s="89"/>
      <c r="G117" s="90"/>
    </row>
    <row r="118" spans="6:7" s="1" customFormat="1" ht="12.75">
      <c r="F118" s="89"/>
      <c r="G118" s="288"/>
    </row>
    <row r="119" spans="6:7" s="1" customFormat="1" ht="12.75">
      <c r="F119" s="89"/>
      <c r="G119" s="288"/>
    </row>
    <row r="120" spans="6:7" s="1" customFormat="1" ht="12.75">
      <c r="F120" s="89"/>
      <c r="G120" s="288"/>
    </row>
    <row r="121" spans="6:7" s="1" customFormat="1" ht="12.75">
      <c r="F121" s="89"/>
      <c r="G121" s="288"/>
    </row>
    <row r="122" spans="6:7" s="1" customFormat="1" ht="12.75">
      <c r="F122" s="89"/>
      <c r="G122" s="288"/>
    </row>
    <row r="123" spans="6:7" s="1" customFormat="1" ht="12.75">
      <c r="F123" s="89"/>
      <c r="G123" s="288"/>
    </row>
    <row r="124" spans="6:7" s="1" customFormat="1" ht="12.75">
      <c r="F124" s="89"/>
      <c r="G124" s="288"/>
    </row>
    <row r="125" spans="6:7" s="1" customFormat="1" ht="12.75">
      <c r="F125" s="89"/>
      <c r="G125" s="288"/>
    </row>
    <row r="126" spans="6:7" s="1" customFormat="1" ht="12.75">
      <c r="F126" s="45"/>
      <c r="G126" s="45"/>
    </row>
    <row r="127" spans="6:7" s="1" customFormat="1" ht="12.75">
      <c r="F127" s="89"/>
      <c r="G127" s="90"/>
    </row>
    <row r="128" spans="6:7" s="1" customFormat="1" ht="12.75">
      <c r="F128" s="45"/>
      <c r="G128" s="45"/>
    </row>
    <row r="129" spans="6:8" s="1" customFormat="1" ht="12.75">
      <c r="F129" s="45"/>
      <c r="G129" s="45"/>
      <c r="H129" s="39"/>
    </row>
    <row r="130" spans="6:8" s="1" customFormat="1" ht="12.75">
      <c r="F130" s="45"/>
      <c r="G130" s="45"/>
      <c r="H130" s="39"/>
    </row>
    <row r="131" spans="6:7" s="1" customFormat="1" ht="12.75">
      <c r="F131" s="45"/>
      <c r="G131" s="45"/>
    </row>
    <row r="132" spans="6:7" s="1" customFormat="1" ht="12.75">
      <c r="F132" s="45"/>
      <c r="G132" s="45"/>
    </row>
    <row r="133" spans="6:7" s="1" customFormat="1" ht="12.75">
      <c r="F133" s="45"/>
      <c r="G133" s="45"/>
    </row>
    <row r="134" spans="6:7" s="1" customFormat="1" ht="12.75">
      <c r="F134" s="45"/>
      <c r="G134" s="45"/>
    </row>
    <row r="135" spans="6:7" s="1" customFormat="1" ht="12.75">
      <c r="F135" s="45"/>
      <c r="G135" s="45"/>
    </row>
    <row r="136" spans="6:7" s="1" customFormat="1" ht="12.75">
      <c r="F136" s="45"/>
      <c r="G136" s="45"/>
    </row>
    <row r="137" spans="6:7" s="1" customFormat="1" ht="12.75">
      <c r="F137" s="45"/>
      <c r="G137" s="45"/>
    </row>
    <row r="138" spans="6:7" s="1" customFormat="1" ht="12.75">
      <c r="F138" s="45"/>
      <c r="G138" s="45"/>
    </row>
    <row r="139" spans="6:7" s="1" customFormat="1" ht="12.75">
      <c r="F139" s="45"/>
      <c r="G139" s="45"/>
    </row>
    <row r="140" spans="6:7" s="1" customFormat="1" ht="12.75">
      <c r="F140" s="45"/>
      <c r="G140" s="45"/>
    </row>
    <row r="141" spans="6:7" s="1" customFormat="1" ht="12.75">
      <c r="F141" s="45"/>
      <c r="G141" s="45"/>
    </row>
  </sheetData>
  <mergeCells count="3">
    <mergeCell ref="C1:E2"/>
    <mergeCell ref="A5:G5"/>
    <mergeCell ref="D6:F6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2.75390625" style="1" customWidth="1"/>
    <col min="3" max="3" width="22.375" style="1" customWidth="1"/>
    <col min="4" max="4" width="28.125" style="1" customWidth="1"/>
    <col min="5" max="256" width="9.00390625" style="1" customWidth="1"/>
  </cols>
  <sheetData>
    <row r="1" spans="1:4" s="1" customFormat="1" ht="12.75">
      <c r="A1" s="1"/>
      <c r="B1" s="290" t="s">
        <v>599</v>
      </c>
      <c r="C1" s="290"/>
      <c r="D1" s="290"/>
    </row>
    <row r="2" spans="1:4" s="1" customFormat="1" ht="12.75">
      <c r="A2" s="291"/>
      <c r="B2" s="290"/>
      <c r="C2" s="290"/>
      <c r="D2" s="290"/>
    </row>
    <row r="3" spans="1:4" s="1" customFormat="1" ht="12.75">
      <c r="A3" s="291"/>
      <c r="D3" s="289"/>
    </row>
    <row r="4" s="1" customFormat="1" ht="12.75">
      <c r="A4" s="291"/>
    </row>
    <row r="5" spans="1:4" s="1" customFormat="1" ht="12.75">
      <c r="A5" s="292" t="s">
        <v>600</v>
      </c>
      <c r="B5" s="292"/>
      <c r="C5" s="292"/>
      <c r="D5" s="292"/>
    </row>
    <row r="6" spans="1:4" s="1" customFormat="1" ht="12.75">
      <c r="A6" s="293"/>
      <c r="B6" s="293"/>
      <c r="C6" s="293"/>
      <c r="D6" s="293"/>
    </row>
    <row r="7" spans="1:4" s="1" customFormat="1" ht="12.75">
      <c r="A7" s="293"/>
      <c r="B7" s="293"/>
      <c r="C7" s="293"/>
      <c r="D7" s="293"/>
    </row>
    <row r="8" spans="1:4" s="1" customFormat="1" ht="12.75">
      <c r="A8" s="294" t="s">
        <v>601</v>
      </c>
      <c r="B8" s="294" t="s">
        <v>602</v>
      </c>
      <c r="C8" s="294" t="s">
        <v>603</v>
      </c>
      <c r="D8" s="294" t="s">
        <v>604</v>
      </c>
    </row>
    <row r="9" spans="1:4" s="1" customFormat="1" ht="12.75">
      <c r="A9" s="294">
        <v>1</v>
      </c>
      <c r="B9" s="294">
        <v>2</v>
      </c>
      <c r="C9" s="294">
        <v>3</v>
      </c>
      <c r="D9" s="294">
        <v>4</v>
      </c>
    </row>
    <row r="10" spans="1:4" s="1" customFormat="1" ht="12.75">
      <c r="A10" s="295"/>
      <c r="B10" s="295"/>
      <c r="C10" s="295"/>
      <c r="D10" s="295"/>
    </row>
    <row r="11" spans="1:4" s="300" customFormat="1" ht="12.75">
      <c r="A11" s="296" t="s">
        <v>605</v>
      </c>
      <c r="B11" s="297"/>
      <c r="C11" s="298" t="s">
        <v>606</v>
      </c>
      <c r="D11" s="299">
        <f>D12+D15</f>
        <v>3627293</v>
      </c>
    </row>
    <row r="12" spans="1:4" s="194" customFormat="1" ht="48.75">
      <c r="A12" s="301"/>
      <c r="B12" s="302" t="s">
        <v>607</v>
      </c>
      <c r="C12" s="303" t="s">
        <v>608</v>
      </c>
      <c r="D12" s="304">
        <f>SUM(D13:D13)</f>
        <v>2412888</v>
      </c>
    </row>
    <row r="13" spans="1:4" s="1" customFormat="1" ht="24.75">
      <c r="A13" s="305"/>
      <c r="B13" s="306"/>
      <c r="C13" s="307" t="s">
        <v>609</v>
      </c>
      <c r="D13" s="308">
        <v>2412888</v>
      </c>
    </row>
    <row r="14" spans="1:5" s="1" customFormat="1" ht="24.75">
      <c r="A14" s="305"/>
      <c r="B14" s="306"/>
      <c r="C14" s="307" t="s">
        <v>610</v>
      </c>
      <c r="D14" s="308">
        <f>D31-D17</f>
        <v>1925805</v>
      </c>
      <c r="E14" s="39">
        <f>D14+D17</f>
        <v>3140210</v>
      </c>
    </row>
    <row r="15" spans="1:4" s="194" customFormat="1" ht="24.75">
      <c r="A15" s="309"/>
      <c r="B15" s="302" t="s">
        <v>611</v>
      </c>
      <c r="C15" s="303" t="s">
        <v>612</v>
      </c>
      <c r="D15" s="310">
        <f>D16</f>
        <v>1214405</v>
      </c>
    </row>
    <row r="16" spans="1:4" s="1" customFormat="1" ht="24.75">
      <c r="A16" s="305"/>
      <c r="B16" s="306"/>
      <c r="C16" s="307" t="s">
        <v>613</v>
      </c>
      <c r="D16" s="308">
        <v>1214405</v>
      </c>
    </row>
    <row r="17" spans="1:4" s="1" customFormat="1" ht="24.75">
      <c r="A17" s="305"/>
      <c r="B17" s="306"/>
      <c r="C17" s="307" t="s">
        <v>614</v>
      </c>
      <c r="D17" s="308">
        <v>1214405</v>
      </c>
    </row>
    <row r="18" spans="1:4" s="184" customFormat="1" ht="12.75">
      <c r="A18" s="311" t="s">
        <v>615</v>
      </c>
      <c r="B18" s="312"/>
      <c r="C18" s="313" t="s">
        <v>616</v>
      </c>
      <c r="D18" s="314">
        <v>17803382</v>
      </c>
    </row>
    <row r="19" spans="1:4" s="319" customFormat="1" ht="12.75">
      <c r="A19" s="315"/>
      <c r="B19" s="316"/>
      <c r="C19" s="317"/>
      <c r="D19" s="318"/>
    </row>
    <row r="20" spans="1:4" s="45" customFormat="1" ht="24.75">
      <c r="A20" s="320"/>
      <c r="B20" s="321"/>
      <c r="C20" s="322" t="s">
        <v>617</v>
      </c>
      <c r="D20" s="323">
        <f>SUM(D18,D11)</f>
        <v>21430675</v>
      </c>
    </row>
    <row r="21" spans="1:4" s="45" customFormat="1" ht="12.75">
      <c r="A21" s="324"/>
      <c r="B21" s="325"/>
      <c r="C21" s="326"/>
      <c r="D21" s="327"/>
    </row>
    <row r="22" spans="1:4" s="184" customFormat="1" ht="12.75">
      <c r="A22" s="296" t="s">
        <v>618</v>
      </c>
      <c r="B22" s="297"/>
      <c r="C22" s="298" t="s">
        <v>619</v>
      </c>
      <c r="D22" s="299">
        <f>D23</f>
        <v>487083</v>
      </c>
    </row>
    <row r="23" spans="1:4" s="194" customFormat="1" ht="36.75">
      <c r="A23" s="328"/>
      <c r="B23" s="302" t="s">
        <v>620</v>
      </c>
      <c r="C23" s="303" t="s">
        <v>621</v>
      </c>
      <c r="D23" s="310">
        <f>SUM(D24:D25)</f>
        <v>487083</v>
      </c>
    </row>
    <row r="24" spans="1:4" s="1" customFormat="1" ht="12.75">
      <c r="A24" s="329"/>
      <c r="B24" s="306"/>
      <c r="C24" s="307" t="s">
        <v>622</v>
      </c>
      <c r="D24" s="308">
        <v>27468</v>
      </c>
    </row>
    <row r="25" spans="1:6" s="1" customFormat="1" ht="36.75">
      <c r="A25" s="329"/>
      <c r="B25" s="306"/>
      <c r="C25" s="307" t="s">
        <v>623</v>
      </c>
      <c r="D25" s="308">
        <v>459615</v>
      </c>
      <c r="E25" s="39"/>
      <c r="F25" s="1">
        <v>78000</v>
      </c>
    </row>
    <row r="26" spans="1:6" s="1" customFormat="1" ht="12.75">
      <c r="A26" s="329"/>
      <c r="B26" s="306"/>
      <c r="C26" s="307"/>
      <c r="D26" s="308"/>
      <c r="E26" s="39"/>
      <c r="F26" s="1">
        <v>45600</v>
      </c>
    </row>
    <row r="27" spans="1:6" s="88" customFormat="1" ht="12.75">
      <c r="A27" s="311" t="s">
        <v>624</v>
      </c>
      <c r="B27" s="330"/>
      <c r="C27" s="313" t="s">
        <v>625</v>
      </c>
      <c r="D27" s="314">
        <v>20943592</v>
      </c>
      <c r="E27" s="88"/>
      <c r="F27" s="88">
        <v>2100</v>
      </c>
    </row>
    <row r="28" spans="1:6" s="45" customFormat="1" ht="12.75">
      <c r="A28" s="315"/>
      <c r="B28" s="331"/>
      <c r="C28" s="317"/>
      <c r="D28" s="318"/>
      <c r="E28" s="45">
        <v>401419</v>
      </c>
      <c r="F28" s="45">
        <v>2100</v>
      </c>
    </row>
    <row r="29" spans="1:6" s="45" customFormat="1" ht="24.75">
      <c r="A29" s="320"/>
      <c r="B29" s="321"/>
      <c r="C29" s="322" t="s">
        <v>626</v>
      </c>
      <c r="D29" s="323">
        <f>D27+D22</f>
        <v>21430675</v>
      </c>
      <c r="E29" s="76">
        <f>D29-D20</f>
        <v>0</v>
      </c>
      <c r="F29" s="45">
        <v>2100</v>
      </c>
    </row>
    <row r="30" spans="1:6" s="45" customFormat="1" ht="12.75">
      <c r="A30" s="332"/>
      <c r="B30" s="333"/>
      <c r="C30" s="334"/>
      <c r="D30" s="335"/>
      <c r="F30" s="45">
        <v>2100</v>
      </c>
    </row>
    <row r="31" spans="1:6" s="45" customFormat="1" ht="12.75">
      <c r="A31" s="316"/>
      <c r="B31" s="331"/>
      <c r="C31" s="336" t="s">
        <v>627</v>
      </c>
      <c r="D31" s="337">
        <f>D27-D18</f>
        <v>3140210</v>
      </c>
      <c r="E31" s="338"/>
      <c r="F31" s="45">
        <v>16800</v>
      </c>
    </row>
    <row r="32" spans="3:6" s="45" customFormat="1" ht="12.75">
      <c r="C32" s="225"/>
      <c r="D32" s="76"/>
      <c r="F32" s="45">
        <v>50720</v>
      </c>
    </row>
    <row r="33" spans="4:6" s="1" customFormat="1" ht="12.75">
      <c r="D33" s="39"/>
      <c r="F33" s="1">
        <v>101471</v>
      </c>
    </row>
    <row r="34" spans="1:6" s="1" customFormat="1" ht="12.75">
      <c r="A34" s="339"/>
      <c r="D34" s="39"/>
      <c r="F34" s="1">
        <v>25200</v>
      </c>
    </row>
    <row r="35" spans="1:6" s="1" customFormat="1" ht="12.75">
      <c r="A35" s="340"/>
      <c r="B35" s="340"/>
      <c r="C35" s="340"/>
      <c r="D35" s="340"/>
      <c r="F35" s="1">
        <v>59279</v>
      </c>
    </row>
    <row r="36" spans="1:6" s="1" customFormat="1" ht="12.75">
      <c r="A36" s="341"/>
      <c r="F36" s="1">
        <v>74145</v>
      </c>
    </row>
    <row r="37" spans="1:6" s="1" customFormat="1" ht="12.75">
      <c r="A37" s="342"/>
      <c r="B37" s="342"/>
      <c r="C37" s="342"/>
      <c r="D37" s="342"/>
      <c r="F37" s="1">
        <f>SUM(F25:F36)</f>
        <v>459615</v>
      </c>
    </row>
    <row r="38" spans="1:4" s="1" customFormat="1" ht="12.75">
      <c r="A38" s="342"/>
      <c r="B38" s="342"/>
      <c r="C38" s="342"/>
      <c r="D38" s="342"/>
    </row>
    <row r="39" spans="1:4" s="1" customFormat="1" ht="12.75">
      <c r="A39" s="342"/>
      <c r="B39" s="342"/>
      <c r="C39" s="342"/>
      <c r="D39" s="342"/>
    </row>
    <row r="40" spans="1:4" s="1" customFormat="1" ht="12.75">
      <c r="A40" s="343"/>
      <c r="B40" s="343"/>
      <c r="C40" s="343"/>
      <c r="D40" s="343"/>
    </row>
    <row r="41" spans="1:4" s="1" customFormat="1" ht="12.75">
      <c r="A41" s="342"/>
      <c r="B41" s="342"/>
      <c r="C41" s="342"/>
      <c r="D41" s="342"/>
    </row>
    <row r="42" s="1" customFormat="1" ht="12.75"/>
    <row r="43" s="1" customFormat="1" ht="12.75"/>
    <row r="44" spans="1:4" s="1" customFormat="1" ht="12.75">
      <c r="A44" s="342"/>
      <c r="B44" s="344"/>
      <c r="C44" s="344"/>
      <c r="D44" s="344"/>
    </row>
    <row r="45" spans="1:4" s="1" customFormat="1" ht="12.75">
      <c r="A45" s="342" t="s">
        <v>628</v>
      </c>
      <c r="B45" s="344"/>
      <c r="C45" s="344"/>
      <c r="D45" s="344"/>
    </row>
  </sheetData>
  <mergeCells count="7">
    <mergeCell ref="B1:D2"/>
    <mergeCell ref="A5:D5"/>
    <mergeCell ref="A6:D6"/>
    <mergeCell ref="A7:D7"/>
    <mergeCell ref="A35:D35"/>
    <mergeCell ref="A37:D37"/>
    <mergeCell ref="A38:D38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003906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256" width="9.00390625" style="1" customWidth="1"/>
  </cols>
  <sheetData>
    <row r="1" spans="1:9" s="1" customFormat="1" ht="15">
      <c r="A1" s="45"/>
      <c r="B1" s="45"/>
      <c r="C1" s="60" t="s">
        <v>629</v>
      </c>
      <c r="D1" s="60"/>
      <c r="E1" s="60"/>
      <c r="F1" s="60"/>
      <c r="G1" s="60"/>
      <c r="H1" s="60"/>
      <c r="I1" s="345"/>
    </row>
    <row r="2" spans="1:9" s="1" customFormat="1" ht="12.75">
      <c r="A2" s="45"/>
      <c r="B2" s="346"/>
      <c r="C2" s="60"/>
      <c r="D2" s="60"/>
      <c r="E2" s="60"/>
      <c r="F2" s="60"/>
      <c r="G2" s="60"/>
      <c r="H2" s="60"/>
      <c r="I2" s="45"/>
    </row>
    <row r="3" spans="1:9" s="1" customFormat="1" ht="12.75">
      <c r="A3" s="45"/>
      <c r="B3" s="45"/>
      <c r="C3" s="45"/>
      <c r="D3" s="45"/>
      <c r="E3" s="45"/>
      <c r="F3" s="45"/>
      <c r="G3" s="45"/>
      <c r="H3" s="45"/>
      <c r="I3" s="45"/>
    </row>
    <row r="4" spans="1:9" s="1" customFormat="1" ht="15">
      <c r="A4" s="345" t="s">
        <v>630</v>
      </c>
      <c r="B4" s="345"/>
      <c r="C4" s="345"/>
      <c r="D4" s="345"/>
      <c r="E4" s="345"/>
      <c r="F4" s="345"/>
      <c r="G4" s="345"/>
      <c r="H4" s="345"/>
      <c r="I4" s="45"/>
    </row>
    <row r="5" spans="1:9" s="1" customFormat="1" ht="15">
      <c r="A5" s="62" t="s">
        <v>631</v>
      </c>
      <c r="B5" s="62"/>
      <c r="C5" s="62"/>
      <c r="D5" s="62"/>
      <c r="E5" s="62"/>
      <c r="F5" s="62"/>
      <c r="G5" s="62"/>
      <c r="H5" s="62"/>
      <c r="I5" s="45"/>
    </row>
    <row r="6" spans="1:9" s="1" customFormat="1" ht="12.75">
      <c r="A6" s="45"/>
      <c r="B6" s="45"/>
      <c r="C6" s="45"/>
      <c r="D6" s="45"/>
      <c r="E6" s="45"/>
      <c r="F6" s="45"/>
      <c r="G6" s="45"/>
      <c r="H6" s="45"/>
      <c r="I6" s="45"/>
    </row>
    <row r="7" spans="1:9" s="1" customFormat="1" ht="12.75">
      <c r="A7" s="62" t="s">
        <v>632</v>
      </c>
      <c r="B7" s="62"/>
      <c r="C7" s="62"/>
      <c r="D7" s="62"/>
      <c r="E7" s="62"/>
      <c r="F7" s="62"/>
      <c r="G7" s="62"/>
      <c r="H7" s="62"/>
      <c r="I7" s="62"/>
    </row>
    <row r="8" spans="1:9" s="1" customFormat="1" ht="12.75">
      <c r="A8" s="45"/>
      <c r="B8" s="45"/>
      <c r="C8" s="45"/>
      <c r="D8" s="45"/>
      <c r="E8" s="45"/>
      <c r="F8" s="45"/>
      <c r="G8" s="45"/>
      <c r="H8" s="45"/>
      <c r="I8" s="45"/>
    </row>
    <row r="9" spans="1:13" s="1" customFormat="1" ht="12.75">
      <c r="A9" s="347" t="s">
        <v>633</v>
      </c>
      <c r="B9" s="347"/>
      <c r="C9" s="347"/>
      <c r="D9" s="347"/>
      <c r="E9" s="347"/>
      <c r="F9" s="347"/>
      <c r="G9" s="347"/>
      <c r="H9" s="347"/>
      <c r="I9" s="348"/>
      <c r="J9" s="349"/>
      <c r="K9" s="349"/>
      <c r="L9" s="349"/>
      <c r="M9" s="349"/>
    </row>
    <row r="10" spans="1:13" s="1" customFormat="1" ht="12.75">
      <c r="A10" s="281" t="s">
        <v>634</v>
      </c>
      <c r="B10" s="281" t="s">
        <v>635</v>
      </c>
      <c r="C10" s="281" t="s">
        <v>636</v>
      </c>
      <c r="D10" s="64" t="s">
        <v>637</v>
      </c>
      <c r="E10" s="64"/>
      <c r="F10" s="64"/>
      <c r="G10" s="64"/>
      <c r="H10" s="64" t="s">
        <v>638</v>
      </c>
      <c r="I10" s="350"/>
      <c r="J10" s="349"/>
      <c r="K10" s="349"/>
      <c r="L10" s="349"/>
      <c r="M10" s="349"/>
    </row>
    <row r="11" spans="1:13" s="1" customFormat="1" ht="12.75">
      <c r="A11" s="281"/>
      <c r="B11" s="281"/>
      <c r="C11" s="281"/>
      <c r="D11" s="351"/>
      <c r="E11" s="351"/>
      <c r="F11" s="351"/>
      <c r="G11" s="351"/>
      <c r="H11" s="64"/>
      <c r="I11" s="65"/>
      <c r="J11" s="349"/>
      <c r="K11" s="349"/>
      <c r="L11" s="349"/>
      <c r="M11" s="349"/>
    </row>
    <row r="12" spans="1:12" s="88" customFormat="1" ht="12.75">
      <c r="A12" s="352" t="s">
        <v>639</v>
      </c>
      <c r="B12" s="352">
        <v>700</v>
      </c>
      <c r="C12" s="352"/>
      <c r="D12" s="352" t="s">
        <v>640</v>
      </c>
      <c r="E12" s="352"/>
      <c r="F12" s="352"/>
      <c r="G12" s="352"/>
      <c r="H12" s="19">
        <f>SUM(H13:H14)</f>
        <v>3689115</v>
      </c>
      <c r="I12" s="353"/>
      <c r="K12" s="354"/>
      <c r="L12" s="354"/>
    </row>
    <row r="13" spans="1:10" s="276" customFormat="1" ht="12.75">
      <c r="A13" s="355"/>
      <c r="B13" s="355"/>
      <c r="C13" s="355">
        <v>70001</v>
      </c>
      <c r="D13" s="355" t="s">
        <v>641</v>
      </c>
      <c r="E13" s="355"/>
      <c r="F13" s="355"/>
      <c r="G13" s="355"/>
      <c r="H13" s="172">
        <v>3539115</v>
      </c>
      <c r="I13" s="356"/>
      <c r="J13" s="357"/>
    </row>
    <row r="14" spans="1:9" s="276" customFormat="1" ht="12.75">
      <c r="A14" s="355"/>
      <c r="B14" s="355"/>
      <c r="C14" s="355">
        <v>70095</v>
      </c>
      <c r="D14" s="355" t="s">
        <v>642</v>
      </c>
      <c r="E14" s="355"/>
      <c r="F14" s="355"/>
      <c r="G14" s="355"/>
      <c r="H14" s="172">
        <v>150000</v>
      </c>
      <c r="I14" s="358"/>
    </row>
    <row r="15" spans="1:9" s="1" customFormat="1" ht="12.75">
      <c r="A15" s="359"/>
      <c r="B15" s="359"/>
      <c r="C15" s="359"/>
      <c r="D15" s="359"/>
      <c r="E15" s="359"/>
      <c r="F15" s="359"/>
      <c r="G15" s="359"/>
      <c r="H15" s="360"/>
      <c r="I15" s="361"/>
    </row>
    <row r="16" spans="1:9" s="88" customFormat="1" ht="12.75">
      <c r="A16" s="352" t="s">
        <v>643</v>
      </c>
      <c r="B16" s="352">
        <v>900</v>
      </c>
      <c r="C16" s="352"/>
      <c r="D16" s="352" t="s">
        <v>644</v>
      </c>
      <c r="E16" s="352"/>
      <c r="F16" s="352"/>
      <c r="G16" s="352"/>
      <c r="H16" s="19">
        <f>SUM(H17:H20)</f>
        <v>809774</v>
      </c>
      <c r="I16" s="362"/>
    </row>
    <row r="17" spans="1:9" s="276" customFormat="1" ht="12.75">
      <c r="A17" s="355"/>
      <c r="B17" s="355"/>
      <c r="C17" s="355">
        <v>90002</v>
      </c>
      <c r="D17" s="355" t="s">
        <v>645</v>
      </c>
      <c r="E17" s="355"/>
      <c r="F17" s="355"/>
      <c r="G17" s="355"/>
      <c r="H17" s="172">
        <v>354103</v>
      </c>
      <c r="I17" s="356"/>
    </row>
    <row r="18" spans="1:9" s="276" customFormat="1" ht="12.75">
      <c r="A18" s="355"/>
      <c r="B18" s="363"/>
      <c r="C18" s="355">
        <v>90003</v>
      </c>
      <c r="D18" s="355" t="s">
        <v>646</v>
      </c>
      <c r="E18" s="355"/>
      <c r="F18" s="355"/>
      <c r="G18" s="355"/>
      <c r="H18" s="172">
        <v>140000</v>
      </c>
      <c r="I18" s="356"/>
    </row>
    <row r="19" spans="1:11" s="276" customFormat="1" ht="12.75">
      <c r="A19" s="355"/>
      <c r="B19" s="363"/>
      <c r="C19" s="355">
        <v>90004</v>
      </c>
      <c r="D19" s="355" t="s">
        <v>647</v>
      </c>
      <c r="E19" s="355"/>
      <c r="F19" s="355"/>
      <c r="G19" s="355"/>
      <c r="H19" s="172">
        <v>100000</v>
      </c>
      <c r="I19" s="356"/>
      <c r="K19" s="364"/>
    </row>
    <row r="20" spans="1:9" s="276" customFormat="1" ht="12.75">
      <c r="A20" s="355"/>
      <c r="B20" s="363"/>
      <c r="C20" s="355">
        <v>90095</v>
      </c>
      <c r="D20" s="355" t="s">
        <v>648</v>
      </c>
      <c r="E20" s="355"/>
      <c r="F20" s="355"/>
      <c r="G20" s="355"/>
      <c r="H20" s="172">
        <f>5000+210671</f>
        <v>215671</v>
      </c>
      <c r="I20" s="356"/>
    </row>
    <row r="21" spans="1:9" s="1" customFormat="1" ht="12.75">
      <c r="A21" s="359"/>
      <c r="B21" s="351"/>
      <c r="C21" s="359"/>
      <c r="D21" s="365"/>
      <c r="E21" s="365"/>
      <c r="F21" s="365"/>
      <c r="G21" s="365"/>
      <c r="H21" s="48"/>
      <c r="I21" s="366"/>
    </row>
    <row r="22" spans="1:10" s="88" customFormat="1" ht="12.75">
      <c r="A22" s="367"/>
      <c r="B22" s="352"/>
      <c r="C22" s="367"/>
      <c r="D22" s="352" t="s">
        <v>649</v>
      </c>
      <c r="E22" s="352"/>
      <c r="F22" s="352"/>
      <c r="G22" s="352"/>
      <c r="H22" s="19">
        <f>H16+H12</f>
        <v>4498889</v>
      </c>
      <c r="I22" s="368"/>
      <c r="J22" s="86"/>
    </row>
    <row r="23" spans="1:10" s="289" customFormat="1" ht="12.75">
      <c r="A23" s="351"/>
      <c r="B23" s="351"/>
      <c r="C23" s="351"/>
      <c r="D23" s="365" t="s">
        <v>650</v>
      </c>
      <c r="E23" s="365"/>
      <c r="F23" s="365"/>
      <c r="G23" s="365"/>
      <c r="H23" s="21">
        <v>330800</v>
      </c>
      <c r="I23" s="369"/>
      <c r="J23" s="370">
        <f>SUM(H22:H23)</f>
        <v>4829689</v>
      </c>
    </row>
    <row r="24" spans="1:9" s="1" customFormat="1" ht="12.75">
      <c r="A24" s="347" t="s">
        <v>651</v>
      </c>
      <c r="B24" s="347"/>
      <c r="C24" s="347"/>
      <c r="D24" s="347"/>
      <c r="E24" s="347"/>
      <c r="F24" s="347"/>
      <c r="G24" s="347"/>
      <c r="H24" s="347"/>
      <c r="I24" s="371"/>
    </row>
    <row r="25" spans="1:9" s="1" customFormat="1" ht="15">
      <c r="A25" s="347"/>
      <c r="B25" s="347"/>
      <c r="C25" s="347"/>
      <c r="D25" s="347"/>
      <c r="E25" s="347"/>
      <c r="F25" s="347"/>
      <c r="G25" s="347"/>
      <c r="H25" s="347"/>
      <c r="I25" s="372"/>
    </row>
    <row r="26" spans="1:9" s="1" customFormat="1" ht="12.75">
      <c r="A26" s="351" t="s">
        <v>652</v>
      </c>
      <c r="B26" s="351" t="s">
        <v>653</v>
      </c>
      <c r="C26" s="351" t="s">
        <v>654</v>
      </c>
      <c r="D26" s="64" t="s">
        <v>655</v>
      </c>
      <c r="E26" s="64"/>
      <c r="F26" s="64"/>
      <c r="G26" s="64"/>
      <c r="H26" s="373" t="s">
        <v>656</v>
      </c>
      <c r="I26" s="374"/>
    </row>
    <row r="27" spans="1:9" s="1" customFormat="1" ht="12.75">
      <c r="A27" s="281"/>
      <c r="B27" s="281"/>
      <c r="C27" s="270"/>
      <c r="D27" s="351"/>
      <c r="E27" s="351"/>
      <c r="F27" s="351"/>
      <c r="G27" s="351"/>
      <c r="H27" s="373"/>
      <c r="I27" s="374"/>
    </row>
    <row r="28" spans="1:9" s="88" customFormat="1" ht="12.75">
      <c r="A28" s="352" t="s">
        <v>657</v>
      </c>
      <c r="B28" s="352">
        <v>700</v>
      </c>
      <c r="C28" s="367"/>
      <c r="D28" s="352" t="s">
        <v>658</v>
      </c>
      <c r="E28" s="352"/>
      <c r="F28" s="352"/>
      <c r="G28" s="352"/>
      <c r="H28" s="19">
        <f>SUM(H29:H30)</f>
        <v>3918509</v>
      </c>
      <c r="I28" s="375"/>
    </row>
    <row r="29" spans="1:9" s="276" customFormat="1" ht="12.75">
      <c r="A29" s="355"/>
      <c r="B29" s="355"/>
      <c r="C29" s="355">
        <v>70001</v>
      </c>
      <c r="D29" s="355" t="s">
        <v>659</v>
      </c>
      <c r="E29" s="355"/>
      <c r="F29" s="355"/>
      <c r="G29" s="355"/>
      <c r="H29" s="172">
        <f>3869915-101406</f>
        <v>3768509</v>
      </c>
      <c r="I29" s="376"/>
    </row>
    <row r="30" spans="1:9" s="276" customFormat="1" ht="12.75">
      <c r="A30" s="355"/>
      <c r="B30" s="355"/>
      <c r="C30" s="355">
        <v>70095</v>
      </c>
      <c r="D30" s="355" t="s">
        <v>660</v>
      </c>
      <c r="E30" s="355"/>
      <c r="F30" s="355"/>
      <c r="G30" s="355"/>
      <c r="H30" s="172">
        <v>150000</v>
      </c>
      <c r="I30" s="377"/>
    </row>
    <row r="31" spans="1:9" s="1" customFormat="1" ht="12.75">
      <c r="A31" s="359"/>
      <c r="B31" s="359"/>
      <c r="C31" s="359"/>
      <c r="D31" s="359"/>
      <c r="E31" s="359"/>
      <c r="F31" s="359"/>
      <c r="G31" s="359"/>
      <c r="H31" s="360"/>
      <c r="I31" s="378"/>
    </row>
    <row r="32" spans="1:9" s="88" customFormat="1" ht="16.5" customHeight="1">
      <c r="A32" s="352" t="s">
        <v>661</v>
      </c>
      <c r="B32" s="352">
        <v>900</v>
      </c>
      <c r="C32" s="367"/>
      <c r="D32" s="352" t="s">
        <v>662</v>
      </c>
      <c r="E32" s="352"/>
      <c r="F32" s="352"/>
      <c r="G32" s="352"/>
      <c r="H32" s="19">
        <f>SUM(H33:H36)</f>
        <v>809774</v>
      </c>
      <c r="I32" s="379"/>
    </row>
    <row r="33" spans="1:9" s="276" customFormat="1" ht="12.75">
      <c r="A33" s="355"/>
      <c r="B33" s="355"/>
      <c r="C33" s="355">
        <v>90002</v>
      </c>
      <c r="D33" s="355" t="s">
        <v>663</v>
      </c>
      <c r="E33" s="355"/>
      <c r="F33" s="355"/>
      <c r="G33" s="355"/>
      <c r="H33" s="172">
        <v>354103</v>
      </c>
      <c r="I33" s="376"/>
    </row>
    <row r="34" spans="1:9" s="276" customFormat="1" ht="12.75">
      <c r="A34" s="355"/>
      <c r="B34" s="355"/>
      <c r="C34" s="355">
        <v>90003</v>
      </c>
      <c r="D34" s="355" t="s">
        <v>664</v>
      </c>
      <c r="E34" s="355"/>
      <c r="F34" s="355"/>
      <c r="G34" s="355"/>
      <c r="H34" s="172">
        <v>140000</v>
      </c>
      <c r="I34" s="377"/>
    </row>
    <row r="35" spans="1:9" s="276" customFormat="1" ht="12.75">
      <c r="A35" s="355"/>
      <c r="B35" s="355"/>
      <c r="C35" s="355">
        <v>90004</v>
      </c>
      <c r="D35" s="355" t="s">
        <v>665</v>
      </c>
      <c r="E35" s="355"/>
      <c r="F35" s="355"/>
      <c r="G35" s="355"/>
      <c r="H35" s="172">
        <v>100000</v>
      </c>
      <c r="I35" s="376"/>
    </row>
    <row r="36" spans="1:9" s="276" customFormat="1" ht="12.75">
      <c r="A36" s="355"/>
      <c r="B36" s="355"/>
      <c r="C36" s="355">
        <v>90095</v>
      </c>
      <c r="D36" s="355" t="s">
        <v>666</v>
      </c>
      <c r="E36" s="355"/>
      <c r="F36" s="355"/>
      <c r="G36" s="355"/>
      <c r="H36" s="172">
        <v>215671</v>
      </c>
      <c r="I36" s="376"/>
    </row>
    <row r="37" spans="1:9" s="1" customFormat="1" ht="12.75">
      <c r="A37" s="359"/>
      <c r="B37" s="359"/>
      <c r="C37" s="359"/>
      <c r="D37" s="359"/>
      <c r="E37" s="359"/>
      <c r="F37" s="359"/>
      <c r="G37" s="359"/>
      <c r="H37" s="168"/>
      <c r="I37" s="374"/>
    </row>
    <row r="38" spans="1:10" s="88" customFormat="1" ht="12.75">
      <c r="A38" s="367"/>
      <c r="B38" s="367"/>
      <c r="C38" s="367"/>
      <c r="D38" s="352" t="s">
        <v>667</v>
      </c>
      <c r="E38" s="352"/>
      <c r="F38" s="352"/>
      <c r="G38" s="352"/>
      <c r="H38" s="19">
        <f>H32+H28</f>
        <v>4728283</v>
      </c>
      <c r="I38" s="380"/>
      <c r="J38" s="86"/>
    </row>
    <row r="39" spans="1:11" s="2" customFormat="1" ht="12.75">
      <c r="A39" s="365"/>
      <c r="B39" s="365"/>
      <c r="C39" s="365"/>
      <c r="D39" s="365" t="s">
        <v>668</v>
      </c>
      <c r="E39" s="365"/>
      <c r="F39" s="365"/>
      <c r="G39" s="365"/>
      <c r="H39" s="21">
        <v>101406</v>
      </c>
      <c r="I39" s="381"/>
      <c r="J39" s="382">
        <f>SUM(H38:H39)</f>
        <v>4829689</v>
      </c>
      <c r="K39" s="382">
        <f>J23-J39</f>
        <v>0</v>
      </c>
    </row>
    <row r="40" s="1" customFormat="1" ht="12.75">
      <c r="I40" s="383"/>
    </row>
  </sheetData>
  <mergeCells count="33">
    <mergeCell ref="C1:H2"/>
    <mergeCell ref="A4:H4"/>
    <mergeCell ref="A5:H5"/>
    <mergeCell ref="A7:I7"/>
    <mergeCell ref="A9:H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24:H25"/>
    <mergeCell ref="D26:G26"/>
    <mergeCell ref="D27:G27"/>
    <mergeCell ref="D28:G28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" sqref="B1"/>
    </sheetView>
  </sheetViews>
  <sheetFormatPr defaultColWidth="9.00390625" defaultRowHeight="12.75"/>
  <cols>
    <col min="1" max="1" width="29.125" style="7" customWidth="1"/>
    <col min="2" max="2" width="21.125" style="7" customWidth="1"/>
    <col min="3" max="3" width="9.125" style="7" customWidth="1"/>
    <col min="4" max="4" width="12.875" style="7" customWidth="1"/>
    <col min="5" max="5" width="0.12890625" style="7" customWidth="1"/>
    <col min="6" max="7" width="0" style="7" hidden="1" customWidth="1"/>
    <col min="8" max="8" width="9.125" style="7" customWidth="1"/>
    <col min="9" max="9" width="5.00390625" style="7" customWidth="1"/>
    <col min="10" max="256" width="9.125" style="7" customWidth="1"/>
  </cols>
  <sheetData>
    <row r="1" spans="1:5" s="7" customFormat="1" ht="12.75" customHeight="1">
      <c r="A1" s="227"/>
      <c r="B1" s="290" t="s">
        <v>669</v>
      </c>
      <c r="C1" s="290"/>
      <c r="D1" s="290"/>
      <c r="E1" s="384"/>
    </row>
    <row r="2" spans="1:9" s="7" customFormat="1" ht="39.75" customHeight="1">
      <c r="A2" s="227"/>
      <c r="B2" s="290"/>
      <c r="C2" s="290"/>
      <c r="D2" s="290"/>
      <c r="E2" s="6"/>
      <c r="F2" s="6"/>
      <c r="G2" s="6"/>
      <c r="H2" s="6"/>
      <c r="I2" s="6"/>
    </row>
    <row r="3" spans="7:9" s="7" customFormat="1" ht="12.75">
      <c r="G3" s="384"/>
      <c r="H3" s="384"/>
      <c r="I3" s="384"/>
    </row>
    <row r="4" s="7" customFormat="1" ht="36.75" customHeight="1"/>
    <row r="5" spans="1:9" s="7" customFormat="1" ht="12.75">
      <c r="A5" s="6" t="s">
        <v>670</v>
      </c>
      <c r="B5" s="6"/>
      <c r="C5" s="6"/>
      <c r="D5" s="6"/>
      <c r="E5" s="6"/>
      <c r="F5" s="6"/>
      <c r="G5" s="6"/>
      <c r="H5" s="6"/>
      <c r="I5" s="6"/>
    </row>
    <row r="6" s="7" customFormat="1" ht="46.5" customHeight="1"/>
    <row r="7" spans="1:6" s="7" customFormat="1" ht="12.75">
      <c r="A7" s="385">
        <v>1</v>
      </c>
      <c r="B7" s="385">
        <v>2</v>
      </c>
      <c r="C7" s="386"/>
      <c r="D7" s="6"/>
      <c r="E7" s="6"/>
      <c r="F7" s="6"/>
    </row>
    <row r="8" spans="1:6" s="7" customFormat="1" ht="12.75">
      <c r="A8" s="385" t="s">
        <v>671</v>
      </c>
      <c r="B8" s="385" t="s">
        <v>672</v>
      </c>
      <c r="C8" s="386"/>
      <c r="D8" s="6"/>
      <c r="E8" s="6"/>
      <c r="F8" s="6"/>
    </row>
    <row r="9" spans="1:6" s="7" customFormat="1" ht="12.75">
      <c r="A9" s="387" t="s">
        <v>673</v>
      </c>
      <c r="B9" s="388">
        <v>2000</v>
      </c>
      <c r="C9" s="389"/>
      <c r="D9" s="390"/>
      <c r="E9" s="391"/>
      <c r="F9" s="391"/>
    </row>
    <row r="10" spans="1:6" s="7" customFormat="1" ht="12.75">
      <c r="A10" s="392" t="s">
        <v>674</v>
      </c>
      <c r="B10" s="388">
        <v>2000</v>
      </c>
      <c r="C10" s="393"/>
      <c r="D10" s="394"/>
      <c r="E10" s="391"/>
      <c r="F10" s="391"/>
    </row>
    <row r="11" spans="1:6" s="7" customFormat="1" ht="12.75">
      <c r="A11" s="392" t="s">
        <v>675</v>
      </c>
      <c r="B11" s="388">
        <v>2000</v>
      </c>
      <c r="C11" s="393"/>
      <c r="D11" s="394"/>
      <c r="E11" s="391"/>
      <c r="F11" s="391"/>
    </row>
    <row r="12" spans="1:6" s="7" customFormat="1" ht="12.75">
      <c r="A12" s="392" t="s">
        <v>676</v>
      </c>
      <c r="B12" s="388">
        <v>2000</v>
      </c>
      <c r="C12" s="393"/>
      <c r="D12" s="394"/>
      <c r="E12" s="391"/>
      <c r="F12" s="391"/>
    </row>
    <row r="13" spans="1:6" s="7" customFormat="1" ht="12.75">
      <c r="A13" s="392" t="s">
        <v>677</v>
      </c>
      <c r="B13" s="388">
        <v>5042</v>
      </c>
      <c r="C13" s="393"/>
      <c r="D13" s="394"/>
      <c r="E13" s="391"/>
      <c r="F13" s="391"/>
    </row>
    <row r="14" spans="1:6" s="7" customFormat="1" ht="12.75">
      <c r="A14" s="392" t="s">
        <v>678</v>
      </c>
      <c r="B14" s="388">
        <v>2000</v>
      </c>
      <c r="C14" s="393"/>
      <c r="D14" s="394"/>
      <c r="E14" s="391"/>
      <c r="F14" s="391"/>
    </row>
    <row r="15" spans="1:6" s="7" customFormat="1" ht="12.75">
      <c r="A15" s="392" t="s">
        <v>679</v>
      </c>
      <c r="B15" s="388">
        <v>2000</v>
      </c>
      <c r="C15" s="393"/>
      <c r="D15" s="394"/>
      <c r="E15" s="391"/>
      <c r="F15" s="391"/>
    </row>
    <row r="16" spans="1:6" s="7" customFormat="1" ht="12.75">
      <c r="A16" s="392" t="s">
        <v>680</v>
      </c>
      <c r="B16" s="388">
        <v>2000</v>
      </c>
      <c r="C16" s="393"/>
      <c r="D16" s="394"/>
      <c r="E16" s="391"/>
      <c r="F16" s="391"/>
    </row>
    <row r="17" spans="1:6" s="7" customFormat="1" ht="12.75">
      <c r="A17" s="392" t="s">
        <v>681</v>
      </c>
      <c r="B17" s="388">
        <v>2000</v>
      </c>
      <c r="C17" s="393"/>
      <c r="D17" s="394"/>
      <c r="E17" s="391"/>
      <c r="F17" s="391"/>
    </row>
    <row r="18" spans="1:6" s="7" customFormat="1" ht="24.75">
      <c r="A18" s="395" t="s">
        <v>682</v>
      </c>
      <c r="B18" s="388">
        <f>SUM(B9:B17)</f>
        <v>21042</v>
      </c>
      <c r="C18" s="396"/>
      <c r="E18" s="397"/>
      <c r="F18" s="397"/>
    </row>
  </sheetData>
  <mergeCells count="14">
    <mergeCell ref="B1:D2"/>
    <mergeCell ref="G3:I3"/>
    <mergeCell ref="A5:B5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Lidia Mikołajek</cp:lastModifiedBy>
  <cp:lastPrinted>2005-12-23T08:14:16Z</cp:lastPrinted>
  <dcterms:created xsi:type="dcterms:W3CDTF">2002-10-29T13:03:50Z</dcterms:created>
  <dcterms:modified xsi:type="dcterms:W3CDTF">2005-12-23T08:14:50Z</dcterms:modified>
  <cp:category/>
  <cp:version/>
  <cp:contentType/>
  <cp:contentStatus/>
  <cp:revision>1</cp:revision>
</cp:coreProperties>
</file>