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załącznik nr 1Dochody" sheetId="1" r:id="rId1"/>
    <sheet name="załącznik nr 2 Zlec_doch_" sheetId="2" r:id="rId2"/>
    <sheet name="Wydatki zlecone _2_" sheetId="3" r:id="rId3"/>
    <sheet name="załącznik nr 4 Wydatki" sheetId="4" r:id="rId4"/>
    <sheet name="załącznik nr 5 dotacje do przekazania" sheetId="5" r:id="rId5"/>
    <sheet name="załącznik nr 6 inwest_" sheetId="6" r:id="rId6"/>
    <sheet name="załącznik nr 7 Rozchody" sheetId="7" r:id="rId7"/>
    <sheet name="załącznik nr 9 Zak_Budż_" sheetId="8" r:id="rId8"/>
    <sheet name="załącznik nr 10 jednostki pomocnicze" sheetId="9" r:id="rId9"/>
    <sheet name="załącznik nr 11 wieloletnie inwest" sheetId="10" r:id="rId10"/>
    <sheet name="Arkusz1" sheetId="11" state="hidden" r:id="rId11"/>
    <sheet name="GFOSiGW" sheetId="12" state="hidden" r:id="rId12"/>
  </sheets>
  <definedNames>
    <definedName name="_xlnm.Print_Area" localSheetId="2">'Wydatki zlecone _2_'!$A$1:$E$38</definedName>
    <definedName name="_xlnm.Print_Area" localSheetId="0">'załącznik nr 1Dochody'!$A$1:$D$90</definedName>
    <definedName name="_xlnm.Print_Titles" localSheetId="9">'załącznik nr 11 wieloletnie inwest'!$8:$10</definedName>
    <definedName name="_xlnm.Print_Titles" localSheetId="0">'załącznik nr 1Dochody'!$6:$7</definedName>
    <definedName name="_xlnm.Print_Titles" localSheetId="3">'załącznik nr 4 Wydatki'!$4:$5</definedName>
    <definedName name="_xlnm.Print_Titles" localSheetId="5">'załącznik nr 6 inwest_'!$8:$9</definedName>
    <definedName name="TABLE">'załącznik nr 1Dochody'!#REF!</definedName>
    <definedName name="TABLE_2">'załącznik nr 1Dochody'!#REF!</definedName>
    <definedName name="TABLE_3">'załącznik nr 1Dochody'!#REF!</definedName>
  </definedNames>
  <calcPr fullCalcOnLoad="1"/>
</workbook>
</file>

<file path=xl/sharedStrings.xml><?xml version="1.0" encoding="utf-8"?>
<sst xmlns="http://schemas.openxmlformats.org/spreadsheetml/2006/main" count="690" uniqueCount="690">
  <si>
    <t>Załącznik Nr 1 do projektu uchwały w sprawie uchwalenia budżetu gminy na 2006r.</t>
  </si>
  <si>
    <t>PROGNOZOWANE DOCHODY BUDŻETOWE NA 2006 ROK WEDŁUG WAŻNIEJSZYCH ŹRÓDEŁ I DZIAŁÓW KLASYFIKACJI</t>
  </si>
  <si>
    <t>Lp.</t>
  </si>
  <si>
    <t>Dział</t>
  </si>
  <si>
    <t>Nazwa działu</t>
  </si>
  <si>
    <t>Plan</t>
  </si>
  <si>
    <t>1.</t>
  </si>
  <si>
    <t>020</t>
  </si>
  <si>
    <t>Leśnictwo</t>
  </si>
  <si>
    <t xml:space="preserve">* czynsz za dzierżawę terenów łowieckich </t>
  </si>
  <si>
    <t>2.</t>
  </si>
  <si>
    <t>Gospodarka mieszkaniowa</t>
  </si>
  <si>
    <t>* wpływy z opłat za zarząd, użytkowanie   i użytkowanie wieczyste nieruchomości</t>
  </si>
  <si>
    <t>* wpływy z usług</t>
  </si>
  <si>
    <t>* dochody z najmu i dzierżawy składników majątkowych</t>
  </si>
  <si>
    <t>* wpływy z tytułu odpłatnego nabycia prawa własności oraz prawa użytkowania wieczystego</t>
  </si>
  <si>
    <t>* pozostałe odsetki</t>
  </si>
  <si>
    <t>* wpływy z różnych dochodów</t>
  </si>
  <si>
    <t>3.</t>
  </si>
  <si>
    <t>Administracja publiczna</t>
  </si>
  <si>
    <t>* dotacja celowa na zadania zlecone -  utrzymanie USC, Meldunki i Dowody Osobiste</t>
  </si>
  <si>
    <t>* pozostałe odsetki</t>
  </si>
  <si>
    <t>* wpływy z różnych dochodów</t>
  </si>
  <si>
    <t>* 5% procent od dochodów pobranych w związku z realizacją zadań z zakresu administracji rządowej (dowody osobiste)</t>
  </si>
  <si>
    <r>
      <rPr>
        <sz val="10"/>
        <rFont val="Arial CE"/>
        <family val="2"/>
      </rPr>
      <t xml:space="preserve">* środki na dofinansowanie własnych zadań bieżących pozyskane z innych źródeł 
</t>
    </r>
  </si>
  <si>
    <t>4.</t>
  </si>
  <si>
    <t>Urzędy naczelnych organów władzy państwowej, kontroli i ochrony prawa oraz sądownictwa</t>
  </si>
  <si>
    <t>* dotacja z Krajowego Biura Wyborczego na   prowadzenie rejestru wyborców</t>
  </si>
  <si>
    <t>5.</t>
  </si>
  <si>
    <t>Bezpieczeństwo publiczne i ochrona przeciwpożarowa</t>
  </si>
  <si>
    <t>* dotacja z Powiatu Raciborskiego</t>
  </si>
  <si>
    <t>6.</t>
  </si>
  <si>
    <t>Dochody od osób prawnych, od osób fizycznych i od innych jednostek nie posiadających osobowości prawnej oraz wydatki związane z ich poborem</t>
  </si>
  <si>
    <t>* wpływy z karty podatkowej</t>
  </si>
  <si>
    <t>* podatek od nieruchomości</t>
  </si>
  <si>
    <t>* podatek rolny</t>
  </si>
  <si>
    <t>* podatek leśny</t>
  </si>
  <si>
    <t>* podatek od środków transportowych</t>
  </si>
  <si>
    <t>* podatek od spadków i darowizn</t>
  </si>
  <si>
    <t>* podatek od posiadania psów</t>
  </si>
  <si>
    <t>* wpływy z opłaty targowej</t>
  </si>
  <si>
    <t>* podatek od czynności cywilnoprawnych</t>
  </si>
  <si>
    <t xml:space="preserve">* opłata za wpis lub zmiany we wpisie do ewidencji działalności gospodarczej </t>
  </si>
  <si>
    <t>* odsetki od nieterminowych wpłat podatków  i opłat</t>
  </si>
  <si>
    <t>* wpływy z opłaty skarbowej</t>
  </si>
  <si>
    <t>* wpływy za zajęcie pasa drogowego</t>
  </si>
  <si>
    <t>* wpływy z różnych dochodów</t>
  </si>
  <si>
    <t>* podatek dochodowy od osób fizycznych - udziały</t>
  </si>
  <si>
    <t>* podatek dochodowy od osób prawnych-udziały</t>
  </si>
  <si>
    <t>* wpływy z opłat za zezwolenia na sprzedaż alkoholu</t>
  </si>
  <si>
    <t>7.</t>
  </si>
  <si>
    <t>Różne rozliczenia</t>
  </si>
  <si>
    <t>1. Subwencja ogólna</t>
  </si>
  <si>
    <t xml:space="preserve">* część oświatowa </t>
  </si>
  <si>
    <t>* część równoważąca</t>
  </si>
  <si>
    <t>* część wyrównawcza</t>
  </si>
  <si>
    <t>z tego:</t>
  </si>
  <si>
    <t>a) kwota podstawowa</t>
  </si>
  <si>
    <t>b) kwota uzupełniająca</t>
  </si>
  <si>
    <t>8.</t>
  </si>
  <si>
    <t>Oświata i wychowanie</t>
  </si>
  <si>
    <t>* wpływy z opłat stałych w przedszkolach</t>
  </si>
  <si>
    <t>* dochody z najmu lokali w szkołach</t>
  </si>
  <si>
    <t>* pozostałe odsetki</t>
  </si>
  <si>
    <t>9.</t>
  </si>
  <si>
    <t>851</t>
  </si>
  <si>
    <t>Ochrona zdrowia</t>
  </si>
  <si>
    <t>*pozostałe dochody (należności po zlikwidowany Zakładzie Lecznictwa Ambulatoryjnego)</t>
  </si>
  <si>
    <t>*wpływy ze sprzedaży składników majątkowych (należności po zlikwidowanym ZLA)</t>
  </si>
  <si>
    <t>10.</t>
  </si>
  <si>
    <t>Pomoc społeczna</t>
  </si>
  <si>
    <t>1. dotacje celowe na zadania zlecone:</t>
  </si>
  <si>
    <t>* świadczenia rodzinne</t>
  </si>
  <si>
    <t>* składki na ubezpieczenia zdrowotne</t>
  </si>
  <si>
    <t>* zasiłki i pomoc w naturze</t>
  </si>
  <si>
    <t>2. dotacje celowe na zadania własne:</t>
  </si>
  <si>
    <t>* posiłek dla potrzebujących</t>
  </si>
  <si>
    <t>* ośrodki pomocy społecznej</t>
  </si>
  <si>
    <t>* zasiłki i pomoc w naturze oraz składki na ubezpieczenia emerytalne i rentowe</t>
  </si>
  <si>
    <t>3. wpływy z usług opiekuńczych</t>
  </si>
  <si>
    <t>4. Wpływy z tytułu opłat za pobyt osób w domach pomocy społecznej</t>
  </si>
  <si>
    <t>11.</t>
  </si>
  <si>
    <t>Edukacyjna opieka wychowawcza</t>
  </si>
  <si>
    <t>* wpływy z opłat ze świetlic szkolnych</t>
  </si>
  <si>
    <t>12.</t>
  </si>
  <si>
    <t>Gospodarka komunalna i ochrona środowiska</t>
  </si>
  <si>
    <t>* wpływy z opłaty produktowej</t>
  </si>
  <si>
    <t>OGÓŁEM  DOCHODY</t>
  </si>
  <si>
    <t>Załącznik Nr 2</t>
  </si>
  <si>
    <t xml:space="preserve">              do projektu uchwały w sprawie uchwalenia budżetu  gminy na 2006r.    </t>
  </si>
  <si>
    <t xml:space="preserve"> </t>
  </si>
  <si>
    <t>DOTACJE   NA   ZADANIA   ZLECONE  -   2006  ROK (w złotych)</t>
  </si>
  <si>
    <t>Lp.</t>
  </si>
  <si>
    <t>Dział</t>
  </si>
  <si>
    <t>Nazwa</t>
  </si>
  <si>
    <t>Plan</t>
  </si>
  <si>
    <t>1.</t>
  </si>
  <si>
    <t>Administracja publiczna</t>
  </si>
  <si>
    <t>* dotacja od Wojewody Śląskiego w tym:</t>
  </si>
  <si>
    <t xml:space="preserve">1. Zadania nadzorowane przez Wydział Spraw Obywatelskich i Migracji  </t>
  </si>
  <si>
    <t xml:space="preserve">2. Zadania nadzorowane przez Wydział Zarządzania Kryzysowego </t>
  </si>
  <si>
    <t xml:space="preserve">3. Zadania nadzorowane przez Wydział Rozwoju Regionalnego </t>
  </si>
  <si>
    <t>2.</t>
  </si>
  <si>
    <t>Urzędy naczelnych organów władzy państwowej, kontroli i ochrony prawa oraz sądownictwa</t>
  </si>
  <si>
    <t>* dotacja z Krajowego Biura Wyborczego na   prowadzenie rejestru wyborców</t>
  </si>
  <si>
    <t>3.</t>
  </si>
  <si>
    <t>Pomoc społeczna</t>
  </si>
  <si>
    <t>*dotacje przekazuje Śląski Urząd Wojewódzki w tym:</t>
  </si>
  <si>
    <t>1. Świadczenia rodzinne oraz składki na ubezpieczenia emerytalne i rentowe z ubezpieczenia społecznego</t>
  </si>
  <si>
    <t>2. Składki na ubezpieczenia zdrowotne opłacane za osoby pobierające niektóre świadczenia z pomocy społecznej oraz niektóre świadczenia rodzinne</t>
  </si>
  <si>
    <t>3. Zasiłki i pomoc w naturze oraz składki na ubezpieczenia emerytalne i rentowe</t>
  </si>
  <si>
    <t>OGÓŁEM     DOTACJE</t>
  </si>
  <si>
    <t>w tym:</t>
  </si>
  <si>
    <t>1. Dotacje z Śląskiego Urzędu Wojewódzkiego</t>
  </si>
  <si>
    <t>2. Krajowe Biuro Wyborcze</t>
  </si>
  <si>
    <t>WYDATKI NA ZADANIA ZLECONE - PROJEKT NA 2006 ROK ( w złotych )</t>
  </si>
  <si>
    <t>Lp.</t>
  </si>
  <si>
    <t xml:space="preserve">Dział </t>
  </si>
  <si>
    <t xml:space="preserve">Rozdział  </t>
  </si>
  <si>
    <t xml:space="preserve">                 Nazwa</t>
  </si>
  <si>
    <t xml:space="preserve">Plan </t>
  </si>
  <si>
    <t>1.</t>
  </si>
  <si>
    <t xml:space="preserve">      Administracja publiczna</t>
  </si>
  <si>
    <t>Urzędy wojewódzkie</t>
  </si>
  <si>
    <t>* Wydatki bieżące:</t>
  </si>
  <si>
    <t>1. Wynagrodzenia i pochodne od wynagrodzeń</t>
  </si>
  <si>
    <t>2.</t>
  </si>
  <si>
    <t>Urzędy naczelnych organów władzy państwowej, kontroli i ochrony prawa oraz sądownictwa</t>
  </si>
  <si>
    <t>Urzędy naczelnych organów władzy państwowej, kontroli i ochrony prawa</t>
  </si>
  <si>
    <t>* Wydatki bieżące</t>
  </si>
  <si>
    <t>1. Środki na prowadzenie rejestru  wyborców</t>
  </si>
  <si>
    <t>3.</t>
  </si>
  <si>
    <t>Pomoc społeczna</t>
  </si>
  <si>
    <t>Świadczenia rodzinne oraz składki na ubezpieczenia emerytalne i rentowe z ubezpieczenia społecznego</t>
  </si>
  <si>
    <t>* Wydatki bieżące</t>
  </si>
  <si>
    <t>1.Świadczenia społeczne</t>
  </si>
  <si>
    <t>2. Składki na ubezpieczenia społeczne</t>
  </si>
  <si>
    <t>3. Wynagrodzenia i pochodne od wynagrodzeń</t>
  </si>
  <si>
    <t>4. Pozostałe wydatki</t>
  </si>
  <si>
    <t>5. Zaliczka alimentacyjna</t>
  </si>
  <si>
    <t>Składki na ubezpieczenia zdrowotne opłacane za osoby pobierające niektóre świadczenia z pomocy społecznej oraz niektóre świadczenia rodzinne</t>
  </si>
  <si>
    <t>* Wydatki bieżące</t>
  </si>
  <si>
    <t>1. Składki na ubezpieczenia zdrowotne</t>
  </si>
  <si>
    <t>Zasiłki i pomoc w naturze oraz składki na ubezpieczenia emerytalne i rentowe</t>
  </si>
  <si>
    <t>* Wydatki bieżące:</t>
  </si>
  <si>
    <t>1. Świadczenia społeczne</t>
  </si>
  <si>
    <t>RAZEM wydatki na w/w zadania</t>
  </si>
  <si>
    <t>Załącznik Nr 4 do projektu uchwały w sprawie uchwalenia budżetu gminy na 2006r.</t>
  </si>
  <si>
    <t xml:space="preserve"> Wydatki budżetowe na 2006 rok w podziale na działy i rozdziały klasyfikacji wydatków</t>
  </si>
  <si>
    <t xml:space="preserve">Lp. </t>
  </si>
  <si>
    <t>Dział</t>
  </si>
  <si>
    <t>Rozdział</t>
  </si>
  <si>
    <t>Nazwa</t>
  </si>
  <si>
    <t>Plan</t>
  </si>
  <si>
    <t>1.</t>
  </si>
  <si>
    <t>010</t>
  </si>
  <si>
    <t>Rolnictwo i łowiectwo</t>
  </si>
  <si>
    <t>01009</t>
  </si>
  <si>
    <t>Spółki wodne</t>
  </si>
  <si>
    <t>*Wydatki bieżące:</t>
  </si>
  <si>
    <t>1. Dotacja celowa z budżetu gminy dla Miejskiej Spółki Wodnej w Kuźni Raciborskiej - konserwacja urządzeń melioracji szczególnej</t>
  </si>
  <si>
    <t>01010</t>
  </si>
  <si>
    <t>Infrastruktura wodociągowa i sanitacyjna wsi:</t>
  </si>
  <si>
    <t>* Wydatki majątkowe:</t>
  </si>
  <si>
    <t xml:space="preserve">1. Analiza ekonomiczna wykonania lokalnego ujęcia wody w miejscowości Rudy, przysiółek Paproć </t>
  </si>
  <si>
    <t xml:space="preserve">2. Budowa sieci wodociągowej z rur PCVfi110-połączenie sieci wodociągowej przy ul. Browarnej w Kuźni Raciborskiej z siecią wodociągową przy ul. Fabrycznej w miejscowości Budziska </t>
  </si>
  <si>
    <t>3. Projekt budowy ujęcia wody dla miasta i gminy Kuźnia Raciborska, zlokalizowanego w obszarze leśnym obrębu Solarnia wraz z infrastrukturą towarzyszącą (sieć magistralna, zasilanie elektroenergetyczne)</t>
  </si>
  <si>
    <t>4. Rozbudowa sieci wodociągowej w miejscowości Rudy przy ul. Rybnickiej</t>
  </si>
  <si>
    <t>5. Inwentaryzacja powykonawcza sieci wodociągowej wykonanej w latach 1991-1997 na terenie poszczególnych sołectw w gminie Kuźnia Raciborska</t>
  </si>
  <si>
    <t>01030</t>
  </si>
  <si>
    <t>Izby Rolnicze</t>
  </si>
  <si>
    <t>* Wydatki bieżące:</t>
  </si>
  <si>
    <t>1. Przelew środków do Izby Rolniczej w Katowicach - 2% uzyskanych wpływów z podatku rolnego</t>
  </si>
  <si>
    <t>01095</t>
  </si>
  <si>
    <t>Pozostała działalność</t>
  </si>
  <si>
    <t>* Wydatki bieżące:</t>
  </si>
  <si>
    <t>1. Udział gminy w Śląskim Programie Odnowy Wsi</t>
  </si>
  <si>
    <t>2.</t>
  </si>
  <si>
    <t>020</t>
  </si>
  <si>
    <t>Leśnictwo</t>
  </si>
  <si>
    <t>02001</t>
  </si>
  <si>
    <t>Gospodarka leśna</t>
  </si>
  <si>
    <t>* Wydatki bieżące:</t>
  </si>
  <si>
    <t>1. Za wyłączenie gruntów z produkcji  leśnej</t>
  </si>
  <si>
    <t>3.</t>
  </si>
  <si>
    <t>Transport i łączność</t>
  </si>
  <si>
    <t>60004</t>
  </si>
  <si>
    <t>Lokalny transport zbiorowy</t>
  </si>
  <si>
    <r>
      <rPr>
        <b/>
        <sz val="10"/>
        <color indexed="8"/>
        <rFont val="Arial CE"/>
        <family val="2"/>
      </rPr>
      <t>*</t>
    </r>
    <r>
      <rPr>
        <sz val="10"/>
        <color indexed="8"/>
        <rFont val="Arial CE"/>
        <family val="2"/>
      </rPr>
      <t>Wydatki bieżące:</t>
    </r>
  </si>
  <si>
    <t xml:space="preserve">1. Dotacja z budżetu dla Miasta Rybnik do przewozów  pasażerskich </t>
  </si>
  <si>
    <t>2. Dopłata do komunikacji miejskiej - PKS Racibórz</t>
  </si>
  <si>
    <t>60013</t>
  </si>
  <si>
    <t>Drogi publiczne wojewódzkie</t>
  </si>
  <si>
    <t>*Wydatki majątkowe:</t>
  </si>
  <si>
    <t>1.Pomoc finansowa dla Województwa Śląskiego na budowę kładki dla pieszych w ciągu drogi wojewódzkiej DW425 nad rzeką Rudką w KM 13+ 540 w miejscowości Kuźnia Raciborska</t>
  </si>
  <si>
    <t>2. Pomoc finansowa dla Województwa Śląskiego na budowę kładki dla pieszych w ciągu drogi wojewódzkiej DW919 nad rzeką Rudka w KM 23+168 w miejscowości Rudy.</t>
  </si>
  <si>
    <t>Drogi publiczne gminne</t>
  </si>
  <si>
    <t>* Wydatki bieżące:</t>
  </si>
  <si>
    <t>1. Remonty dróg gminnych</t>
  </si>
  <si>
    <t>2. Wymiana uszkodzonego i uzupełnienie brakującego oznakowania pionowego dróg gminnych wraz z oznakowaniem poziomym</t>
  </si>
  <si>
    <t>* Wydatki majątkowe:</t>
  </si>
  <si>
    <t>1. Budowa miejsc parkingowych - Osiedle Kuźnia Raciborska</t>
  </si>
  <si>
    <t>2. Modernizacja centrum wsi Turze</t>
  </si>
  <si>
    <t>3. Modernizacja centrum wsi Rudy</t>
  </si>
  <si>
    <t>4. Zakup ławki z zadaszeniem</t>
  </si>
  <si>
    <t>Drogi wewnętrzne</t>
  </si>
  <si>
    <t>* Wydatki bieżące:</t>
  </si>
  <si>
    <t xml:space="preserve">1. Modernizacja dróg transportu rolniczego </t>
  </si>
  <si>
    <t>4.</t>
  </si>
  <si>
    <t>Gospodarka mieszkaniowa</t>
  </si>
  <si>
    <t>Gospodarka gruntami i nieruchomościami</t>
  </si>
  <si>
    <t>* Wydatki bieżące:</t>
  </si>
  <si>
    <t>1. Za sporządzenie wycen nieruchomości,    sporządzenie map, dokumentacja geodezyjna</t>
  </si>
  <si>
    <t>2. Różne opłaty i składki</t>
  </si>
  <si>
    <t xml:space="preserve">3. Utrzymanie obiektu ul. Jagodowa 15 w Kuźni Raciborskiej </t>
  </si>
  <si>
    <t>* Wydatki majątkowe:</t>
  </si>
  <si>
    <t xml:space="preserve">1. Wykupy gruntów </t>
  </si>
  <si>
    <t>Pozostała działalność</t>
  </si>
  <si>
    <t>* Wydatki bieżące;</t>
  </si>
  <si>
    <t>1. Dotacja przedmiotowa z budżetu dla zakładu budżetowego - remonty komunalnych budynków mieszkalnych</t>
  </si>
  <si>
    <t>5.</t>
  </si>
  <si>
    <t>Działalność usługowa</t>
  </si>
  <si>
    <t>71004</t>
  </si>
  <si>
    <t>Plany zagospodarowania przestrzennego</t>
  </si>
  <si>
    <t>Wydatki bieżące:</t>
  </si>
  <si>
    <t>1.Zmiany planu zagospodarowania przestrzennego</t>
  </si>
  <si>
    <t>Opracowania geodezyjne i kartograficzne</t>
  </si>
  <si>
    <t>* Wydatki bieżące:</t>
  </si>
  <si>
    <t>1. Wynagrodzenia i pochodne od wynagrodzeń</t>
  </si>
  <si>
    <t>6.</t>
  </si>
  <si>
    <t>Administracja publiczna</t>
  </si>
  <si>
    <t xml:space="preserve">Urzędy wojewódzkie </t>
  </si>
  <si>
    <t>* Wydatki bieżące (zadania zlecone):</t>
  </si>
  <si>
    <t>1. Wynagrodzenia i pochodne od wynagrodzeń</t>
  </si>
  <si>
    <t>Rady gmin (miast i miast na prawach powiatu)</t>
  </si>
  <si>
    <t>* Wydatki bieżące:</t>
  </si>
  <si>
    <t xml:space="preserve">1. Diety dla radnych </t>
  </si>
  <si>
    <t>2. Pozostałe wydatki</t>
  </si>
  <si>
    <t>Urzędy gmin (miast i miast na prawach powiatu)</t>
  </si>
  <si>
    <t>* Wydatki bieżące:</t>
  </si>
  <si>
    <t>1. Wynagrodzenia i pochodne od  wynagrodzeń</t>
  </si>
  <si>
    <t>2. Pozostałe wydatki na utrzymanie Urzędu</t>
  </si>
  <si>
    <t>3. Program SEKAP</t>
  </si>
  <si>
    <t>* Wydatki majątkowe:</t>
  </si>
  <si>
    <t>1. Zakup sprzętu komputerowego</t>
  </si>
  <si>
    <t>2. Budowa sieci komputerowej</t>
  </si>
  <si>
    <t>75075</t>
  </si>
  <si>
    <t>Promocja jednostek samorządu terytorialnego</t>
  </si>
  <si>
    <t>* Wydatki bieżące</t>
  </si>
  <si>
    <t>1. Pozostałe wydatki</t>
  </si>
  <si>
    <t>Pozostała działalność</t>
  </si>
  <si>
    <t>*Wydatki bieżące:</t>
  </si>
  <si>
    <t>1. Diety dla sołtysów za udział w sesjach Rady   Miejskiej</t>
  </si>
  <si>
    <t>2. Współpraca Rudy - Bolatice oraz z gminami partnerskimi</t>
  </si>
  <si>
    <t>3.Składka na rzecz stowarzyszeń do których należy gmina</t>
  </si>
  <si>
    <t>4. Współpraca Rudy - Bolatice poprzez wydawanie regionalnej gazetki integracyjnej.</t>
  </si>
  <si>
    <t>5. Współpraca Rudy - Bolatice poprzez organizację Targów Rolnych, Rzemiosła i Drobnej Wytwórczości</t>
  </si>
  <si>
    <t>6. Inne zadania</t>
  </si>
  <si>
    <t>7.</t>
  </si>
  <si>
    <t>Urzędy naczelnych organów władzy państwowej, kontroli i ochrony prawa oraz sądownictwa</t>
  </si>
  <si>
    <t>Urzędy naczelnych organów władzy państwowej, kontroli i ochrony prawa</t>
  </si>
  <si>
    <t>* Wydatki bieżące:</t>
  </si>
  <si>
    <t>1. Środki na prowadzenie rejestru wyborców</t>
  </si>
  <si>
    <t>8.</t>
  </si>
  <si>
    <t>Bezpieczeństwo publiczne i ochrona przeciwpożarowa</t>
  </si>
  <si>
    <t>75404</t>
  </si>
  <si>
    <t>Komendy wojewódzkie Policji</t>
  </si>
  <si>
    <t>* Wydatki bieżące:</t>
  </si>
  <si>
    <t>1. Utrzymanie posterunku policji w Rudach (wpłata na Fundusz Wsparcia Policji)</t>
  </si>
  <si>
    <r>
      <rPr>
        <sz val="10"/>
        <color indexed="8"/>
        <rFont val="Arial CE"/>
        <family val="0"/>
      </rPr>
      <t xml:space="preserve">2. Rekompensata pieniężna dla policjantów za czas służby przekraczający normę określoną w art. 33 ust. 2 ustawy o policji. (wpłata na Fundusz Wsparcia Policji)
</t>
    </r>
  </si>
  <si>
    <t>Ochotnicze straże pożarne</t>
  </si>
  <si>
    <t>* Wydatki bieżące:</t>
  </si>
  <si>
    <t>1. Wynagrodzenia i pochodne od wynagrodzeń</t>
  </si>
  <si>
    <t xml:space="preserve">2. Na utrzymanie jednostek ochotniczych straży pożarnych </t>
  </si>
  <si>
    <t>3. Remont dachu OSP Ruda</t>
  </si>
  <si>
    <t>4. Roboty remontowe w budynku Ochotniczej Straży Pożarnej przy ul. Raciborskiej w miejscowości Turze</t>
  </si>
  <si>
    <t>* Wydatki majątkowe:</t>
  </si>
  <si>
    <t>1. Roboty budowlane związane z zabezpieczeniem budynku OSP przy ul. Kościelnej 4 w miejscowości Kuźnia Raciborska</t>
  </si>
  <si>
    <t>Obrona cywilna</t>
  </si>
  <si>
    <t>* Wydatki bieżące:</t>
  </si>
  <si>
    <t>1. Wynagrodzenia i pochodne od wynagrodzeń</t>
  </si>
  <si>
    <t>2. Konserwacja systemu alarmowania</t>
  </si>
  <si>
    <t>3. Doposażenie magazynu przeciwpowodziowego</t>
  </si>
  <si>
    <t>4. Pozostałe wydatki</t>
  </si>
  <si>
    <t>9.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</si>
  <si>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</si>
  <si>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</si>
  <si>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* Wydatki bieżące:</t>
  </si>
  <si>
    <t>1. Wynagrodzenia agencyjno-prowizyjne sołtysów - inkaso</t>
  </si>
  <si>
    <t>2. Wydatki na zakładanie  hipotek, papier do drukowania nakazów, opłaty pocztowe i inne  wydatki związane z poborem podatków i opłat</t>
  </si>
  <si>
    <t>10.</t>
  </si>
  <si>
    <t>Obsługa długu publicznego</t>
  </si>
  <si>
    <t>Obsługa papierów wartościowych, kredytów i pożyczek jednostek samorządu terytorialnego</t>
  </si>
  <si>
    <t>* Wydatki bieżące:</t>
  </si>
  <si>
    <t>1. Odsetki od pożyczek i kredytów</t>
  </si>
  <si>
    <t>11.</t>
  </si>
  <si>
    <t>Różne rozliczenia</t>
  </si>
  <si>
    <t>Rezerwy ogólne i celowe</t>
  </si>
  <si>
    <t>*Wydatki bieżące:</t>
  </si>
  <si>
    <t>1. Rezerwa ogólna</t>
  </si>
  <si>
    <t>2. Rezerwa celowa</t>
  </si>
  <si>
    <t>12.</t>
  </si>
  <si>
    <t>Oświata i wychowanie</t>
  </si>
  <si>
    <t>Szkoły podstawowe</t>
  </si>
  <si>
    <t>*Wydatki bieżące:</t>
  </si>
  <si>
    <t xml:space="preserve">1. Wynagrodzenia i pochodne od wynagrodzeń </t>
  </si>
  <si>
    <t>2. Pozostałe wydatki</t>
  </si>
  <si>
    <t>*Wydatki majątkowe:</t>
  </si>
  <si>
    <t>1. Modernizacją węzłów sanitarnych (przeróbki budowlane wraz z wymianą instalacji wodno - kanalizacyjnej i elektrycznej) wraz z nadzorem inwestorskim w Szkole Podstawowej w miejscowości Kuźnia Raciborska</t>
  </si>
  <si>
    <t>Przedszkola:</t>
  </si>
  <si>
    <t>* Wydatki bieżące:</t>
  </si>
  <si>
    <t>1. Wynagrodzenia i pochodne od wynagrodzeń</t>
  </si>
  <si>
    <t>2. Pozostałe wydatki</t>
  </si>
  <si>
    <t>Wydatki majątkowe:</t>
  </si>
  <si>
    <t>1. Wymiana kotła centralnego ogrzewania z dostosowaniem kotłowni do obowiązujących przepisów (dokumentacja + roboty) - Przedszkole Nr 1 w Kuźni Raciborskiej</t>
  </si>
  <si>
    <t>Gimnazja:</t>
  </si>
  <si>
    <t>* Wydatki bieżące:</t>
  </si>
  <si>
    <t>1. Wynagrodzenia i pochodne od wynagrodzeń</t>
  </si>
  <si>
    <t>2. Pozostałe wydatki</t>
  </si>
  <si>
    <t>*Wydatki majątkowe:</t>
  </si>
  <si>
    <t>1.Budowa hali sportowej wraz z łącznikiem do istniejącego budynku ZSO w Rudach wraz z zapleczem</t>
  </si>
  <si>
    <t>2. Modernizacja węzłów sanitarnych (przeróbki budowlane wraz z wymianą instalacji wod.-kan. i elektrycznej) w ZSOiT przy ul. Piaskowej w Kuźni Raciborskiej wraz z nadzorem inwestorskim</t>
  </si>
  <si>
    <t>Dowożenie uczniów do szkół</t>
  </si>
  <si>
    <t>* Wydatki bieżące:</t>
  </si>
  <si>
    <t>1. Wynagrodzenia i pochodne od wynagrodzeń</t>
  </si>
  <si>
    <t>2. Pozostałe wydatki</t>
  </si>
  <si>
    <t>Zespoły obsługi ekonomiczno-administracyjnej szkół</t>
  </si>
  <si>
    <t>* Wydatki bieżące:</t>
  </si>
  <si>
    <t>1. Wynagrodzenia i pochodne od   wynagrodzeń</t>
  </si>
  <si>
    <t>2. Pozostałe wydatki</t>
  </si>
  <si>
    <t>80120</t>
  </si>
  <si>
    <t>Licea ogólnokształcące</t>
  </si>
  <si>
    <t>* Wydatki bieżące</t>
  </si>
  <si>
    <t>1. Wynagrodzenia i pochodne od wynagrodzeń</t>
  </si>
  <si>
    <t>2. Pozostałe wydatki</t>
  </si>
  <si>
    <t>Licea profilowane</t>
  </si>
  <si>
    <t>*Wydatki bieżące</t>
  </si>
  <si>
    <t>1. Wynagrodzenia i pochodne od  wynagrodzeń</t>
  </si>
  <si>
    <t>2.Pozostałe wydatki</t>
  </si>
  <si>
    <t>Szkoły zawodowe</t>
  </si>
  <si>
    <t>*Wydatki bieżące</t>
  </si>
  <si>
    <t>1. Wynagrodzenia i pochodne od wynagrodzeń</t>
  </si>
  <si>
    <t>2.Dotacja celowa dla Powiatu Raciborskiego</t>
  </si>
  <si>
    <t>3.Pozostałe wydatki</t>
  </si>
  <si>
    <t>Dokształcanie i doskonalenie nauczycieli</t>
  </si>
  <si>
    <t>* Wydatki bieżące:</t>
  </si>
  <si>
    <t>1. Wynagrodzenia i pochodne od wynagrodzeń</t>
  </si>
  <si>
    <t>2. Pozostałe wydatki</t>
  </si>
  <si>
    <t>Pozostała działalność</t>
  </si>
  <si>
    <t>* Wydatki bieżące</t>
  </si>
  <si>
    <t>1.Odpis na ZFŚS</t>
  </si>
  <si>
    <t>2. Pozostałe  wydatki</t>
  </si>
  <si>
    <t>13.</t>
  </si>
  <si>
    <t>Ochrona zdrowia</t>
  </si>
  <si>
    <t>85121</t>
  </si>
  <si>
    <t>Lecznictwo ambulatoryjne</t>
  </si>
  <si>
    <t>* Wydatki majątkowe:</t>
  </si>
  <si>
    <t>1. Modernizacja i przebudowa budynku Wiejskiego Ośrodka Zdrowia przy ul. Raciborskiej w miejscowości Rudy</t>
  </si>
  <si>
    <t>85153</t>
  </si>
  <si>
    <t>Przeciwdziałanie narkomani</t>
  </si>
  <si>
    <t xml:space="preserve">* Wydatki bieżące: </t>
  </si>
  <si>
    <t>1. Pozostałe wydatki</t>
  </si>
  <si>
    <t>Przeciwdziałanie alkoholizmowi</t>
  </si>
  <si>
    <t xml:space="preserve">* Wydatki bieżące: </t>
  </si>
  <si>
    <t>1. Dotacje dla podmiotów nie zaliczonych do sektora finansów publicznych</t>
  </si>
  <si>
    <t>2. Wynagrodzenia i pochodne od wynagrodzeń</t>
  </si>
  <si>
    <t>3. Pozostałe wydatki</t>
  </si>
  <si>
    <t>85195</t>
  </si>
  <si>
    <t>Pozostała działalność</t>
  </si>
  <si>
    <t xml:space="preserve">* Wydatki bieżące: </t>
  </si>
  <si>
    <t>1. Dotacje dla podmiotów nie zaliczonych do sektora finansów publicznych</t>
  </si>
  <si>
    <t>14.</t>
  </si>
  <si>
    <t>Pomoc społeczna</t>
  </si>
  <si>
    <t>85202</t>
  </si>
  <si>
    <t>Domy pomocy społecznej</t>
  </si>
  <si>
    <t>* Wydatki bieżące</t>
  </si>
  <si>
    <t xml:space="preserve">1. Wydatki związane z opłatami za pobyt osób w domach pomocy społecznej </t>
  </si>
  <si>
    <t>Świadczenia rodzinne oraz składki na ubezpieczenia emerytalne i rentowe z ubezpieczenia społecznego</t>
  </si>
  <si>
    <t>* Wydatki bieżące: (zadania zlecone)</t>
  </si>
  <si>
    <t>1. Wynagrodzenia i pochodne od wynagrodzeń</t>
  </si>
  <si>
    <t xml:space="preserve">2. Świadczenia społeczne </t>
  </si>
  <si>
    <t>3. Zaliczka alimentacyjna</t>
  </si>
  <si>
    <t xml:space="preserve">4. Składki na ubezpieczenia społeczne </t>
  </si>
  <si>
    <t>5. Pozostałe wydatki</t>
  </si>
  <si>
    <t>Składki na ubezpieczenia zdrowotne opłacane za osoby pobierające niektóre świadczenia z pomocy społecznej oraz niektóre świadczenia rodzinne</t>
  </si>
  <si>
    <t>* Wydatki bieżące: (zadania zlecone)</t>
  </si>
  <si>
    <t xml:space="preserve">1. Składki na ubezpieczenia zdrowotne  </t>
  </si>
  <si>
    <t>Zasiłki i pomoc w naturze oraz składki na ubezpieczenia emerytalne i rentowe</t>
  </si>
  <si>
    <t>* Wydatki bieżące:</t>
  </si>
  <si>
    <t>1. Świadczenia społeczne (w tym 69.557 zł. z dotacji na zadania zlecone,  39.398 zł.z dotacji na zadania własne + 185.000 zł. z budżetu gminy)</t>
  </si>
  <si>
    <t>Dodatki mieszkaniowe</t>
  </si>
  <si>
    <t>* Wydatki bieżące:</t>
  </si>
  <si>
    <t>1. Świadczenia społeczne</t>
  </si>
  <si>
    <t>Ośrodki pomocy społecznej</t>
  </si>
  <si>
    <t>* Wydatki bieżące:</t>
  </si>
  <si>
    <t>1. Wynagrodzenia i pochodne od wynagrodzeń (w tym 147.343 zł z dotacji, 234.657 zł z budżetu gminy)</t>
  </si>
  <si>
    <t>2. Pozostałe wydatki na utrzymanie Ośrodka (w tym z dotacji 2.645 zł)</t>
  </si>
  <si>
    <t>Pozostała działalność</t>
  </si>
  <si>
    <t>* Wydatki bieżące</t>
  </si>
  <si>
    <t>1.Wynagrodzenia i pochodne od wynagrodzeń -umowa zlecenie za przeprowadzenie wywiadów u osób ubiegających się o przyznanie dodatku mieszkaniowego</t>
  </si>
  <si>
    <t xml:space="preserve">2. Świadczenia społeczne </t>
  </si>
  <si>
    <t xml:space="preserve">3. Opracowanie gminnej strategii rozwiązywania problemów społecznych </t>
  </si>
  <si>
    <t>15.</t>
  </si>
  <si>
    <t>Edukacyjna opieka wychowawcza</t>
  </si>
  <si>
    <t>Świetlice szkolne:</t>
  </si>
  <si>
    <t>* Wydatki bieżące:</t>
  </si>
  <si>
    <t>1. Wynagrodzenia i pochodne od wynagrodzeń</t>
  </si>
  <si>
    <t>2. Pozostałe wydatki</t>
  </si>
  <si>
    <t>85415</t>
  </si>
  <si>
    <t>Pomoc materialna dla uczniów</t>
  </si>
  <si>
    <t>* Wydatki bieżące:</t>
  </si>
  <si>
    <t>1. Pozostałe wydatki</t>
  </si>
  <si>
    <t>Dokształcanie i doskonalenie nauczycieli</t>
  </si>
  <si>
    <t>* Wydatki bieżące:</t>
  </si>
  <si>
    <t>1. Pozostałe wydatki</t>
  </si>
  <si>
    <t>16.</t>
  </si>
  <si>
    <t>Gospodarka komunalna i ochrona środowiska</t>
  </si>
  <si>
    <t>Oczyszczanie miast i wsi</t>
  </si>
  <si>
    <t>* Wydatki bieżące:</t>
  </si>
  <si>
    <t>1. Dotacja przedmiotowa z budżetu dla zakładu budżetowego na oczyszczanie miasta i wsi oraz zimowe utrzymanie dróg</t>
  </si>
  <si>
    <t>2.Wydatki na uregulowanie zjawiska bezdomnych zwierząt na terenie Gminy Kuźnia Raciborska</t>
  </si>
  <si>
    <t>Utrzymanie zieleni w miastach i gminach</t>
  </si>
  <si>
    <t>* Wydatki bieżące:</t>
  </si>
  <si>
    <t>1. Dotacja przedmiotowa z budżetu dla zakładu budżetowego na utrzymanie zieleni</t>
  </si>
  <si>
    <t>2. Utrzymanie drzewostanu usytuowanego na terenach Gminy Kuźnia Raciborska</t>
  </si>
  <si>
    <t>Oświetlenie ulic, placów i dróg</t>
  </si>
  <si>
    <t>* Wydatki bieżące:</t>
  </si>
  <si>
    <t>1. Zakup energii elektrycznej</t>
  </si>
  <si>
    <t>2. Zakup usług remontowych (utrzymanie punktów świetlnych)</t>
  </si>
  <si>
    <t>*Wydatki majątkowe:</t>
  </si>
  <si>
    <t>1. Dobudowa punktów oświetlenia ulicznego na terenie gminy</t>
  </si>
  <si>
    <t>90020</t>
  </si>
  <si>
    <t>Wpływy i wydatki związane z gromadzeniem środków z opłat produktowych</t>
  </si>
  <si>
    <t>Wydatki bieżące:</t>
  </si>
  <si>
    <t>1.Pozostałe wydatki</t>
  </si>
  <si>
    <t>Pozostała działalność</t>
  </si>
  <si>
    <t>* Wydatki bieżące:</t>
  </si>
  <si>
    <t>1. Zakup usług pozostałych (utylizacja  padliny)</t>
  </si>
  <si>
    <t>2. Dotacja przedmiotowa dla zakładu budżetowego - utrzymanie targowiska</t>
  </si>
  <si>
    <t>3. Zakup i montaż tablic ogłoszeniowych dla poszczególnych miejscowości na terenie gminy</t>
  </si>
  <si>
    <t>Wydatki majątkowe:</t>
  </si>
  <si>
    <t>1. Modernizacja i budowa nowych placów zabaw na Osiedlu w Kuźni Raciborskiej</t>
  </si>
  <si>
    <t>2. Modernizacja placu zabaw - sołectwo Jankowice</t>
  </si>
  <si>
    <t>17.</t>
  </si>
  <si>
    <t>Kultura i ochrona dziedzictwa narodowego</t>
  </si>
  <si>
    <t>Domy i ośrodki kultury, świetlice i kluby</t>
  </si>
  <si>
    <t>* Wydatki bieżące:</t>
  </si>
  <si>
    <t xml:space="preserve">1. Dotacja podmiotowa z budżetu dla instytucji kultury </t>
  </si>
  <si>
    <t>* Wydatki majątkowe</t>
  </si>
  <si>
    <t>1. Budowa ośrodka kulturalno - sportowo -rekreacyjnego z częścią taneczno -gastronomiczną przy ul. Raciborskiej w miejscowości Turze</t>
  </si>
  <si>
    <t>2. Modernizacja Wiejskiego Ośrodka Kultury w miejscowości Ruda</t>
  </si>
  <si>
    <t>Biblioteki</t>
  </si>
  <si>
    <t>Wydatki bieżące:</t>
  </si>
  <si>
    <t>1. Dotacja podmiotowa z budżetu dla  instytucji kultury</t>
  </si>
  <si>
    <t>Pozostała działalność</t>
  </si>
  <si>
    <t>* Wydatki bieżące:</t>
  </si>
  <si>
    <t>1. Pozostałe wydatki</t>
  </si>
  <si>
    <t>18.</t>
  </si>
  <si>
    <t>Kultura fizyczna i sport</t>
  </si>
  <si>
    <t>92601</t>
  </si>
  <si>
    <t>Obiekty sportowe</t>
  </si>
  <si>
    <t>* Wydatki bieżące:</t>
  </si>
  <si>
    <t>1. Remonty obiektów sportowych</t>
  </si>
  <si>
    <t>Pozostała działalność</t>
  </si>
  <si>
    <t>* Wydatki bieżące:</t>
  </si>
  <si>
    <t>1. Pozostałe wydatki</t>
  </si>
  <si>
    <t>RAZEM WYDATKI</t>
  </si>
  <si>
    <t>Załącznik Nr 5</t>
  </si>
  <si>
    <t xml:space="preserve">              do projektu uchwały w sprawie uchwalenia budżetu  gminy na 2006r.    </t>
  </si>
  <si>
    <t xml:space="preserve"> </t>
  </si>
  <si>
    <t xml:space="preserve">  Dotacje do przekazania w 2006 r. dla:</t>
  </si>
  <si>
    <t>Lp.</t>
  </si>
  <si>
    <t>Nazwa</t>
  </si>
  <si>
    <t>Kwota</t>
  </si>
  <si>
    <t>1.</t>
  </si>
  <si>
    <t>Dotacje przedmiotowe dla zakładu budżetowego ZGKiM w Kuźni Raciborskiej</t>
  </si>
  <si>
    <t>Dział 700 - Gospodarka mieszkaniowa</t>
  </si>
  <si>
    <t>a) rozdział 70095 - Pozostała działalność (remonty komunalnych budynków mieszkalnych)</t>
  </si>
  <si>
    <t>Dział 900 - Gospodarka komunalna i ochrona środowiska</t>
  </si>
  <si>
    <t xml:space="preserve">a) rozdział 90003 - Oczyszczanie miast i wsi </t>
  </si>
  <si>
    <t>b) rozdział 90004 - Utrzymanie zieleni w miastach i gminach</t>
  </si>
  <si>
    <t>c) rozdział 90095 - Pozostała działalność ( utrzymanie targowiska)</t>
  </si>
  <si>
    <t xml:space="preserve">                         </t>
  </si>
  <si>
    <t>2.</t>
  </si>
  <si>
    <t>Dotacje celowe dla podmiotów nie zaliczonych do sektora finansów publicznych:</t>
  </si>
  <si>
    <t>Dział 851 - Ochrona zdrowia</t>
  </si>
  <si>
    <t>a) rozdział 85154 - Przeciwdziałanie alkoholizmowi</t>
  </si>
  <si>
    <t>b) rozdział 85195 - Pozostała działalność</t>
  </si>
  <si>
    <t>3.</t>
  </si>
  <si>
    <t>Dotacje podmiotowe dla instytucji kultury:</t>
  </si>
  <si>
    <t>Dział 921 - Kultura i ochrona dziedzictwa narodowego</t>
  </si>
  <si>
    <t>a) rozdział 92109 - Domy i ośrodki kultury, świetlice i kluby</t>
  </si>
  <si>
    <t>b) rozdział 92116 - Biblioteki</t>
  </si>
  <si>
    <t>4.</t>
  </si>
  <si>
    <t xml:space="preserve">Dotacja celowa dla gminy Rybnik na zadania bieżące realizowane na podstawie porozumienia </t>
  </si>
  <si>
    <t>Dział 600 - Transport i łączność</t>
  </si>
  <si>
    <t>a)  rozdział  60004 - Lokalny transport zbiorowy - (dotacja do przewozów pasażerskich)</t>
  </si>
  <si>
    <t>5.</t>
  </si>
  <si>
    <t>Dotacja celowa dla spółki wodnej</t>
  </si>
  <si>
    <t>Dział 010- Rolnictwo i łowiectwo</t>
  </si>
  <si>
    <t xml:space="preserve">a) rozdział  01009- Spółki wodne - dotacja dla Miejskiej Spółki Wodnej w Kuźni Raciborskiej  </t>
  </si>
  <si>
    <t>6.</t>
  </si>
  <si>
    <t>Dotacja celowa dla Powiatu Raciborskiego na zadania bieżące realizowane na podstawie porozumienia</t>
  </si>
  <si>
    <t>Dział 801 - Oświata i wychowanie</t>
  </si>
  <si>
    <t>Rozdział 80130 - Szkoły Zawodowe</t>
  </si>
  <si>
    <t>OGÓŁEM  DOTACJE</t>
  </si>
  <si>
    <t>Załącznik Nr 6</t>
  </si>
  <si>
    <t>do projektu uchwały w sprawie uchwalenia budżetu gminy na 2006 r.</t>
  </si>
  <si>
    <t>PLAN WYDATKÓW MĄTKOWYCH  NA 2006 ROK  (w złotych)</t>
  </si>
  <si>
    <t>Lp.</t>
  </si>
  <si>
    <t>Dział</t>
  </si>
  <si>
    <t>Rozdział</t>
  </si>
  <si>
    <t>Nazwa</t>
  </si>
  <si>
    <t>Kwota</t>
  </si>
  <si>
    <t>1.</t>
  </si>
  <si>
    <t>010</t>
  </si>
  <si>
    <t>Rolnictwo i łowiectwo</t>
  </si>
  <si>
    <t>01010</t>
  </si>
  <si>
    <t>Infrastruktura wodociągowa i sanitacyjna wsi:</t>
  </si>
  <si>
    <t xml:space="preserve">1. Analiza ekonomiczna wykonania lokalnego ujęcia wody w miejscowości Rudy, przysiółek Paproć </t>
  </si>
  <si>
    <t xml:space="preserve">2. Budowa sieci wodociągowej z rur PCVfi110-połączenie sieci wodociągowej przy ul. Browarnej w Kuźni Raciborskiej z siecią wodociągową przy ul. Fabrycznej w miejscowości Budziska </t>
  </si>
  <si>
    <t>3. Projekt budowy ujęcia wody dla miasta i gminy Kuźnia Raciborska, zlokalizowanego w obszarze leśnym obrębu Solarnia wraz z infrastrukturą towarzyszącą (sieć magistralna, zasilanie elektroenergetyczne)</t>
  </si>
  <si>
    <t>4. Rozbudowa sieci wodociągowej w miejscowości Rudy przy ul. Rybnickiej</t>
  </si>
  <si>
    <t>5. Inwentaryzacja powykonawcza sieci wodociągowej wykonanej w latach 1991-1997 na terenie poszczególnych sołectw w gminie Kuźnia Raciborska</t>
  </si>
  <si>
    <t>2.</t>
  </si>
  <si>
    <t>600</t>
  </si>
  <si>
    <t>Transport i łączność</t>
  </si>
  <si>
    <t>60013</t>
  </si>
  <si>
    <t>Drogi publiczne wojewódzkie</t>
  </si>
  <si>
    <t>1.Pomoc finansowa dla Województwa Śląskiego na budowę kładki dla pieszych w ciągu drogi wojewódzkiej DW425 nad rzeką Rudką w KM 13+ 540 w miejscowości Kuźnia Raciborska</t>
  </si>
  <si>
    <t>2. Pomoc finansowa dla Województwa Śląskiego na budowę kładki dla pieszych w ciągu drogi wojewódzkiej DW919 nad rzeką Rudka w KM 23+168 w miejscowości Rudy.</t>
  </si>
  <si>
    <t>Drogi publiczne gminne</t>
  </si>
  <si>
    <t>1. Budowa miejsc parkingowych - Osiedle Kuźnia Raciborska</t>
  </si>
  <si>
    <t>2. Modernizacja centrum wsi Turze</t>
  </si>
  <si>
    <t>3. Modernizacja centrum wsi Rudy</t>
  </si>
  <si>
    <t>4. Zakup ławki z zadaszeniem</t>
  </si>
  <si>
    <t>3.</t>
  </si>
  <si>
    <t>Gospodarka mieszkaniowa</t>
  </si>
  <si>
    <t>Gospodarka gruntami i nieruchomościami</t>
  </si>
  <si>
    <t xml:space="preserve">1. Wykup gruntów </t>
  </si>
  <si>
    <t>4.</t>
  </si>
  <si>
    <t>Administracja publiczna</t>
  </si>
  <si>
    <t>Urzędy gmin (miast i miast na prawach powiatu)</t>
  </si>
  <si>
    <t>1. Zakup sprzętu komputerowego</t>
  </si>
  <si>
    <t>2. Budowa sieci komputerowej</t>
  </si>
  <si>
    <t>5.</t>
  </si>
  <si>
    <t>Bezpieczeństwo publiczne i ochrona przeciwpożarowa</t>
  </si>
  <si>
    <t>Ochotnicze straże pożarne</t>
  </si>
  <si>
    <t>1. Roboty budowlane związane z zabezpieczeniem budynku OSP przy ul. Kościelnej 4 w miejscowości Kuźnia Raciborska</t>
  </si>
  <si>
    <t>6.</t>
  </si>
  <si>
    <t>Oświata i wychowanie</t>
  </si>
  <si>
    <t>Szkoły podstawowe</t>
  </si>
  <si>
    <t>1. Modernizacją węzłów sanitarnych (przeróbki budowlane wraz z wymianą instalacji wodno - kanalizacyjnej i elektrycznej) wraz z nadzorem inwestorskim w Szkole Podstawowej w Kuźni Raciborskiej</t>
  </si>
  <si>
    <t>Przedszkola:</t>
  </si>
  <si>
    <t>1. Wymiana kotła centralnego ogrzewania z dostosowaniem kotłowni do obowiązujących przepisów (dokumentacja + roboty) - Przedszkole Nr 1 w Kuźni Raciborskiej</t>
  </si>
  <si>
    <t>Gimnazja:</t>
  </si>
  <si>
    <t>1.Budowa hali sportowej wraz z łącznikiem do istniejącego budynku szkoły wraz z zapleczem w ZSO w Rudach</t>
  </si>
  <si>
    <t>2. Modernizacja węzłów sanitarnych (przeróbki budowlane wraz z wymianą instalacji wod.-kan. i elektrycznej) w ZSOiT przy ul. Piaskowej w Kuźni Raciborskiej wraz z nadzorem inwestorskim</t>
  </si>
  <si>
    <t>7.</t>
  </si>
  <si>
    <t>Ochrona zdrowia</t>
  </si>
  <si>
    <t>85121</t>
  </si>
  <si>
    <t>Lecznictwo ambulatoryjne</t>
  </si>
  <si>
    <t>1. Modernizacja i przebudowa budynku Wiejskiego Ośrodka Zdrowia przy ul. Raciborskiej w miejscowości Rudy</t>
  </si>
  <si>
    <t>8.</t>
  </si>
  <si>
    <t>Gospodarka komunalna i ochrona środowiska</t>
  </si>
  <si>
    <t>Oświetlenie ulic, placów i dróg</t>
  </si>
  <si>
    <t>1. Dobudowa punktów oświetlenia ulicznego na terenie gminy</t>
  </si>
  <si>
    <t>Pozostała działalność</t>
  </si>
  <si>
    <t>1. Modernizacja i budowa nowych placów zabaw na Osiedlu w Kuźni Raciborskiej</t>
  </si>
  <si>
    <t>2. Modernizacja placu zabaw - sołectwo Jankowice</t>
  </si>
  <si>
    <t>9.</t>
  </si>
  <si>
    <t>Kultura i ochrona dziedzictwa narodowego</t>
  </si>
  <si>
    <t>Domy i ośrodki kultury, świetlice i kluby</t>
  </si>
  <si>
    <t>1. Budowa ośrodka kulturalno - sportowo -rekreacyjnego z częścią taneczno - gastronomiczną przy ul. Raciborskiej w miejscowości Turze</t>
  </si>
  <si>
    <t>2. Modernizacja Wiejskiego Ośrodka Kultury w miejscowości Ruda</t>
  </si>
  <si>
    <t>OGÓŁEM   WYDATKI  MAJĄTKOWE</t>
  </si>
  <si>
    <t xml:space="preserve">Załącznik Nr. 7 </t>
  </si>
  <si>
    <t>do projektu uchwały w sprawie uchwalenia budżetu gminy na 2006 r.</t>
  </si>
  <si>
    <t>PLAN PRZYCHODÓW I ROZCHODÓW BUDŻETU GMINY  NA 2006 ROK( w zł)</t>
  </si>
  <si>
    <t>Lp.</t>
  </si>
  <si>
    <t>Par.</t>
  </si>
  <si>
    <t>Nazwa</t>
  </si>
  <si>
    <t xml:space="preserve">Plan </t>
  </si>
  <si>
    <t>1.</t>
  </si>
  <si>
    <t>Przychody budżetu</t>
  </si>
  <si>
    <t>§ 952</t>
  </si>
  <si>
    <t>Przychody z zaciągniętych pożyczek i kredytów na rynku krajowym :</t>
  </si>
  <si>
    <t>1.Przychody z zaciągniętych kredytów</t>
  </si>
  <si>
    <t>1.1. W tym na pokrycie deficytu</t>
  </si>
  <si>
    <t>§ 955</t>
  </si>
  <si>
    <t>Przychody z tytułu innych rozliczeń krajowych</t>
  </si>
  <si>
    <t>1. Przychody z tytułu wolnych środków</t>
  </si>
  <si>
    <t>1.1. W tym na pokrycie deficytu</t>
  </si>
  <si>
    <t>2.</t>
  </si>
  <si>
    <t>Dochody budżetu</t>
  </si>
  <si>
    <t>RAZEM przychody i dochody budżetu (1+2)</t>
  </si>
  <si>
    <t>3.</t>
  </si>
  <si>
    <t>Rozchody budżetu</t>
  </si>
  <si>
    <t>§ 992</t>
  </si>
  <si>
    <t>Spłaty otrzymanych krajowych pożyczek i kredytów:</t>
  </si>
  <si>
    <t>1. Spłata kredytów</t>
  </si>
  <si>
    <t>2. Spłata pożyczek zaciągniętych w WFOŚiGW</t>
  </si>
  <si>
    <t>4.</t>
  </si>
  <si>
    <t>Wydatki budżetu</t>
  </si>
  <si>
    <t>RAZEM rozchody i wydatki (3+4)</t>
  </si>
  <si>
    <t>Deficyt (4-2)</t>
  </si>
  <si>
    <t xml:space="preserve"> </t>
  </si>
  <si>
    <t>Załącznik Nr 9</t>
  </si>
  <si>
    <t xml:space="preserve"> do  projektu uchwały w sprawie uchwalenia budżetu gminy na 2006 r.</t>
  </si>
  <si>
    <t>PLAN PRZYCHODÓW I WYDATKÓW ZAKŁADU BUDŻETOWEGO</t>
  </si>
  <si>
    <r>
      <rPr>
        <b/>
        <sz val="10"/>
        <rFont val="Arial CE"/>
        <family val="2"/>
      </rPr>
      <t xml:space="preserve"> na</t>
    </r>
    <r>
      <rPr>
        <b/>
        <sz val="12"/>
        <rFont val="Arial CE"/>
        <family val="2"/>
      </rPr>
      <t xml:space="preserve"> 2006 roku w złotych </t>
    </r>
  </si>
  <si>
    <t>Zakład Gospodarki Komunalnej i Mieszkaniowej</t>
  </si>
  <si>
    <t>Przychody  Zakładu Budżetowego</t>
  </si>
  <si>
    <r>
      <rPr>
        <b/>
        <sz val="10"/>
        <rFont val="Arial CE"/>
        <family val="2"/>
      </rPr>
      <t>Lp</t>
    </r>
    <r>
      <rPr>
        <sz val="10"/>
        <rFont val="Arial CE"/>
        <family val="0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</si>
  <si>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</si>
  <si>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</si>
  <si>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</si>
  <si>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</si>
  <si>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</si>
  <si>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</si>
  <si>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</si>
  <si>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</t>
  </si>
  <si>
    <t>2.</t>
  </si>
  <si>
    <t>Gospodarka komunalna i ochrona środowiska</t>
  </si>
  <si>
    <t>Gospodarka odpadami</t>
  </si>
  <si>
    <t>Oczyszczanie miast i wsi</t>
  </si>
  <si>
    <t>Utrzymanie zieleni w miastach i gminach</t>
  </si>
  <si>
    <t>Pozostała działalność</t>
  </si>
  <si>
    <t>razem</t>
  </si>
  <si>
    <t>Stan środków obrotowych na początek roku</t>
  </si>
  <si>
    <t>Wydatki  Zakładu Budżetowego</t>
  </si>
  <si>
    <t>Lp.</t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</si>
  <si>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</si>
  <si>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</si>
  <si>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</si>
  <si>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</si>
  <si>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</si>
  <si>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</si>
  <si>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</si>
  <si>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</t>
  </si>
  <si>
    <t>2.</t>
  </si>
  <si>
    <t>Gospodarka komunalna i ochrona środowiska</t>
  </si>
  <si>
    <t>Gospodarka odpadami</t>
  </si>
  <si>
    <t>Oczyszczanie miast i wsi</t>
  </si>
  <si>
    <t>Utrzymanie zieleni w miastach i gminach</t>
  </si>
  <si>
    <t>Pozostała działalność</t>
  </si>
  <si>
    <t>razem:</t>
  </si>
  <si>
    <t>Stan środków obrotowych na koniec roku</t>
  </si>
  <si>
    <t>Załącznik Nr 10</t>
  </si>
  <si>
    <t xml:space="preserve">              do projektu uchwały w sprawie uchwalenia budżetu gminy na 2006r.           </t>
  </si>
  <si>
    <t>Wydatki do dyspozycji jednostek pomocniczych</t>
  </si>
  <si>
    <t>Nazwa jednostki pomocniczej</t>
  </si>
  <si>
    <t>Kwota</t>
  </si>
  <si>
    <t>1. Sołectwo Budziska</t>
  </si>
  <si>
    <t>2. Sołectwo Jankowice</t>
  </si>
  <si>
    <t>3. Sołectwo Ruda</t>
  </si>
  <si>
    <t>4. Sołectwo Ruda Kozielska</t>
  </si>
  <si>
    <t>5. Sołectwo Rudy</t>
  </si>
  <si>
    <t>6. Sołectwo Siedliska</t>
  </si>
  <si>
    <t>7. Sołectwo Turze</t>
  </si>
  <si>
    <t>8. Osiedle NR 1</t>
  </si>
  <si>
    <t>9. Osiedle Stara Kuźnia</t>
  </si>
  <si>
    <t>Ogółem wydatki do dyspzycji jednostek pomocniczych</t>
  </si>
  <si>
    <t>Załącznik Nr 11</t>
  </si>
  <si>
    <t>do projektu uchwały w sprawie uchwalenia budżetu gminy na 2006r.</t>
  </si>
  <si>
    <t xml:space="preserve"> Wydatki na Wieloletnie Programy Inwestycyjne</t>
  </si>
  <si>
    <t>Lp.</t>
  </si>
  <si>
    <t>Nazwa jednostki organizacyjnej realizującej program</t>
  </si>
  <si>
    <t>Nazwa programu (zadania)</t>
  </si>
  <si>
    <t>Cel programu</t>
  </si>
  <si>
    <t>Okres realizacji programu</t>
  </si>
  <si>
    <t>Łączne nakłady finansowe</t>
  </si>
  <si>
    <t>Planowane wydatki do poniesienia w roku 2005</t>
  </si>
  <si>
    <t>Wysokość wydatków w latach</t>
  </si>
  <si>
    <t>1.</t>
  </si>
  <si>
    <t>Urząd Miejski</t>
  </si>
  <si>
    <t>Budowa hali sportowej przy ZSO w miejscowości Rudy</t>
  </si>
  <si>
    <t>Stworzenie warunków do wypełnienia obowiązków edukacyjnych, zabezpieczenie warunków do uprawiania sportu, kultury i rekreacji,  dostosowanie bazy sportowej do aktualnych standardów</t>
  </si>
  <si>
    <t>2005-2006</t>
  </si>
  <si>
    <t>2.</t>
  </si>
  <si>
    <t>Urząd Miejski</t>
  </si>
  <si>
    <t>Modernizacja centrum wsi Turze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</si>
  <si>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</si>
  <si>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2005-2007</t>
  </si>
  <si>
    <t xml:space="preserve">3. </t>
  </si>
  <si>
    <t>Urząd Miejski</t>
  </si>
  <si>
    <t>Modernizacja centrum wsi Rudy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</si>
  <si>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</si>
  <si>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2005-2007</t>
  </si>
  <si>
    <t>Zał.Nr......do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</si>
</sst>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@"/>
    <numFmt numFmtId="166" formatCode="#,##0"/>
    <numFmt numFmtId="167" formatCode="#,##0.00"/>
    <numFmt numFmtId="168" formatCode="0%"/>
    <numFmt numFmtId="169" formatCode="0.00%"/>
    <numFmt numFmtId="170" formatCode="_-* #,##0.00 _z_ł_-;-* #,##0.00 _z_ł_-;_-* -?? _z_ł_-;_-@_-"/>
  </numFmts>
  <fonts count="2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i/>
      <sz val="10"/>
      <color indexed="8"/>
      <name val="Arial CE"/>
      <family val="2"/>
    </font>
    <font>
      <i/>
      <sz val="10"/>
      <name val="Arial"/>
      <family val="2"/>
    </font>
    <font>
      <sz val="10"/>
      <color indexed="10"/>
      <name val="Arial CE"/>
      <family val="0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 CE"/>
      <family val="2"/>
    </font>
    <font>
      <b/>
      <sz val="9"/>
      <name val="Arial CE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Alignment="0" applyProtection="0"/>
  </cellStyleXfs>
  <cellXfs count="39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2" borderId="0" xfId="0" applyFill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right" vertical="center" wrapText="1"/>
    </xf>
    <xf numFmtId="164" fontId="0" fillId="0" borderId="0" xfId="0" applyFont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0" fillId="2" borderId="0" xfId="0" applyFill="1" applyBorder="1" applyAlignment="1">
      <alignment wrapText="1"/>
    </xf>
    <xf numFmtId="164" fontId="0" fillId="0" borderId="0" xfId="0" applyBorder="1" applyAlignment="1">
      <alignment wrapText="1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right" vertical="center"/>
    </xf>
    <xf numFmtId="164" fontId="2" fillId="3" borderId="1" xfId="0" applyFon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horizontal="right"/>
    </xf>
    <xf numFmtId="164" fontId="0" fillId="0" borderId="1" xfId="0" applyFont="1" applyBorder="1" applyAlignment="1">
      <alignment vertical="center" wrapText="1"/>
    </xf>
    <xf numFmtId="166" fontId="0" fillId="2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vertical="center"/>
    </xf>
    <xf numFmtId="164" fontId="0" fillId="0" borderId="1" xfId="0" applyFont="1" applyFill="1" applyBorder="1" applyAlignment="1">
      <alignment vertical="center" wrapText="1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 vertical="center" wrapText="1"/>
    </xf>
    <xf numFmtId="167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right" vertical="center"/>
    </xf>
    <xf numFmtId="164" fontId="0" fillId="0" borderId="3" xfId="0" applyFont="1" applyBorder="1" applyAlignment="1">
      <alignment vertical="center" wrapText="1"/>
    </xf>
    <xf numFmtId="166" fontId="0" fillId="2" borderId="3" xfId="0" applyNumberFormat="1" applyFont="1" applyFill="1" applyBorder="1" applyAlignment="1">
      <alignment horizontal="right"/>
    </xf>
    <xf numFmtId="165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right" vertical="center"/>
    </xf>
    <xf numFmtId="164" fontId="0" fillId="0" borderId="4" xfId="0" applyFont="1" applyBorder="1" applyAlignment="1">
      <alignment vertical="center" wrapText="1"/>
    </xf>
    <xf numFmtId="166" fontId="0" fillId="2" borderId="4" xfId="0" applyNumberFormat="1" applyFont="1" applyFill="1" applyBorder="1" applyAlignment="1">
      <alignment horizontal="right"/>
    </xf>
    <xf numFmtId="166" fontId="0" fillId="2" borderId="0" xfId="0" applyNumberFormat="1" applyFill="1" applyBorder="1" applyAlignment="1">
      <alignment/>
    </xf>
    <xf numFmtId="166" fontId="2" fillId="3" borderId="1" xfId="0" applyNumberFormat="1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5" fontId="0" fillId="2" borderId="1" xfId="0" applyNumberFormat="1" applyFont="1" applyFill="1" applyBorder="1" applyAlignment="1">
      <alignment horizontal="right" vertical="center"/>
    </xf>
    <xf numFmtId="166" fontId="0" fillId="0" borderId="5" xfId="0" applyNumberFormat="1" applyFont="1" applyBorder="1" applyAlignment="1">
      <alignment/>
    </xf>
    <xf numFmtId="165" fontId="0" fillId="2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right"/>
    </xf>
    <xf numFmtId="164" fontId="0" fillId="0" borderId="2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2" xfId="0" applyBorder="1" applyAlignment="1">
      <alignment/>
    </xf>
    <xf numFmtId="166" fontId="0" fillId="0" borderId="2" xfId="0" applyNumberFormat="1" applyBorder="1" applyAlignment="1">
      <alignment horizontal="right"/>
    </xf>
    <xf numFmtId="164" fontId="0" fillId="0" borderId="2" xfId="0" applyBorder="1" applyAlignment="1">
      <alignment horizontal="right"/>
    </xf>
    <xf numFmtId="164" fontId="2" fillId="0" borderId="2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2" xfId="0" applyFont="1" applyBorder="1" applyAlignment="1">
      <alignment/>
    </xf>
    <xf numFmtId="166" fontId="2" fillId="0" borderId="2" xfId="0" applyNumberFormat="1" applyFont="1" applyBorder="1" applyAlignment="1">
      <alignment horizontal="right"/>
    </xf>
    <xf numFmtId="166" fontId="0" fillId="3" borderId="2" xfId="0" applyNumberFormat="1" applyFill="1" applyBorder="1" applyAlignment="1">
      <alignment horizontal="right"/>
    </xf>
    <xf numFmtId="168" fontId="2" fillId="0" borderId="2" xfId="19" applyFont="1" applyFill="1" applyBorder="1" applyAlignment="1" applyProtection="1">
      <alignment horizontal="right"/>
      <protection/>
    </xf>
    <xf numFmtId="164" fontId="3" fillId="2" borderId="0" xfId="0" applyFont="1" applyFill="1" applyBorder="1" applyAlignment="1">
      <alignment horizontal="right"/>
    </xf>
    <xf numFmtId="164" fontId="0" fillId="2" borderId="0" xfId="0" applyFill="1" applyBorder="1" applyAlignment="1">
      <alignment horizontal="right"/>
    </xf>
    <xf numFmtId="164" fontId="2" fillId="2" borderId="0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0" fillId="2" borderId="1" xfId="0" applyFill="1" applyBorder="1" applyAlignment="1">
      <alignment wrapText="1"/>
    </xf>
    <xf numFmtId="164" fontId="0" fillId="2" borderId="1" xfId="0" applyFill="1" applyBorder="1" applyAlignment="1">
      <alignment horizontal="center" wrapText="1"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168" fontId="0" fillId="2" borderId="3" xfId="19" applyFont="1" applyFill="1" applyBorder="1" applyAlignment="1" applyProtection="1">
      <alignment/>
      <protection/>
    </xf>
    <xf numFmtId="164" fontId="2" fillId="3" borderId="1" xfId="0" applyFont="1" applyFill="1" applyBorder="1" applyAlignment="1">
      <alignment wrapText="1"/>
    </xf>
    <xf numFmtId="164" fontId="2" fillId="3" borderId="1" xfId="0" applyFont="1" applyFill="1" applyBorder="1" applyAlignment="1">
      <alignment horizontal="center" wrapText="1"/>
    </xf>
    <xf numFmtId="168" fontId="0" fillId="2" borderId="2" xfId="19" applyFont="1" applyFill="1" applyBorder="1" applyAlignment="1" applyProtection="1">
      <alignment/>
      <protection/>
    </xf>
    <xf numFmtId="164" fontId="4" fillId="2" borderId="1" xfId="0" applyFont="1" applyFill="1" applyBorder="1" applyAlignment="1">
      <alignment wrapText="1"/>
    </xf>
    <xf numFmtId="164" fontId="4" fillId="2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wrapText="1"/>
    </xf>
    <xf numFmtId="166" fontId="4" fillId="2" borderId="1" xfId="0" applyNumberFormat="1" applyFont="1" applyFill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0" borderId="1" xfId="0" applyFont="1" applyBorder="1" applyAlignment="1">
      <alignment vertical="center" wrapText="1"/>
    </xf>
    <xf numFmtId="166" fontId="5" fillId="2" borderId="1" xfId="0" applyNumberFormat="1" applyFont="1" applyFill="1" applyBorder="1" applyAlignment="1">
      <alignment/>
    </xf>
    <xf numFmtId="164" fontId="0" fillId="2" borderId="1" xfId="0" applyFill="1" applyBorder="1" applyAlignment="1">
      <alignment/>
    </xf>
    <xf numFmtId="166" fontId="0" fillId="3" borderId="0" xfId="0" applyNumberFormat="1" applyFill="1" applyBorder="1" applyAlignment="1">
      <alignment/>
    </xf>
    <xf numFmtId="168" fontId="0" fillId="3" borderId="2" xfId="19" applyFont="1" applyFill="1" applyBorder="1" applyAlignment="1" applyProtection="1">
      <alignment/>
      <protection/>
    </xf>
    <xf numFmtId="164" fontId="0" fillId="3" borderId="0" xfId="0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8" fontId="2" fillId="2" borderId="2" xfId="19" applyFont="1" applyFill="1" applyBorder="1" applyAlignment="1" applyProtection="1">
      <alignment/>
      <protection/>
    </xf>
    <xf numFmtId="168" fontId="0" fillId="2" borderId="2" xfId="19" applyFont="1" applyFill="1" applyBorder="1" applyAlignment="1" applyProtection="1">
      <alignment/>
      <protection/>
    </xf>
    <xf numFmtId="164" fontId="0" fillId="3" borderId="1" xfId="0" applyFill="1" applyBorder="1" applyAlignment="1">
      <alignment wrapText="1"/>
    </xf>
    <xf numFmtId="164" fontId="0" fillId="3" borderId="1" xfId="0" applyFill="1" applyBorder="1" applyAlignment="1">
      <alignment horizontal="center" wrapText="1"/>
    </xf>
    <xf numFmtId="168" fontId="0" fillId="3" borderId="2" xfId="19" applyFont="1" applyFill="1" applyBorder="1" applyAlignment="1" applyProtection="1">
      <alignment/>
      <protection/>
    </xf>
    <xf numFmtId="166" fontId="0" fillId="2" borderId="9" xfId="0" applyNumberFormat="1" applyFill="1" applyBorder="1" applyAlignment="1">
      <alignment/>
    </xf>
    <xf numFmtId="168" fontId="0" fillId="2" borderId="4" xfId="19" applyFont="1" applyFill="1" applyBorder="1" applyAlignment="1" applyProtection="1">
      <alignment/>
      <protection/>
    </xf>
    <xf numFmtId="164" fontId="3" fillId="0" borderId="0" xfId="0" applyFont="1" applyBorder="1" applyAlignment="1">
      <alignment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2" fillId="3" borderId="1" xfId="0" applyFont="1" applyFill="1" applyBorder="1" applyAlignment="1">
      <alignment vertical="center"/>
    </xf>
    <xf numFmtId="164" fontId="2" fillId="3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vertical="center"/>
    </xf>
    <xf numFmtId="164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vertical="center"/>
    </xf>
    <xf numFmtId="164" fontId="5" fillId="0" borderId="1" xfId="0" applyFont="1" applyBorder="1" applyAlignment="1">
      <alignment vertical="center"/>
    </xf>
    <xf numFmtId="164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vertical="center"/>
    </xf>
    <xf numFmtId="164" fontId="0" fillId="0" borderId="1" xfId="0" applyBorder="1" applyAlignment="1">
      <alignment vertical="center"/>
    </xf>
    <xf numFmtId="164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0" fillId="2" borderId="1" xfId="0" applyFill="1" applyBorder="1" applyAlignment="1">
      <alignment horizontal="left" vertical="center" wrapText="1"/>
    </xf>
    <xf numFmtId="164" fontId="0" fillId="0" borderId="1" xfId="0" applyBorder="1" applyAlignment="1">
      <alignment horizontal="left" vertical="center"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vertical="center"/>
    </xf>
    <xf numFmtId="164" fontId="6" fillId="2" borderId="1" xfId="0" applyFont="1" applyFill="1" applyBorder="1" applyAlignment="1">
      <alignment horizontal="left" vertical="center" wrapText="1"/>
    </xf>
    <xf numFmtId="164" fontId="5" fillId="2" borderId="1" xfId="0" applyFont="1" applyFill="1" applyBorder="1" applyAlignment="1">
      <alignment horizontal="left" vertical="center" wrapText="1"/>
    </xf>
    <xf numFmtId="164" fontId="0" fillId="3" borderId="1" xfId="0" applyFill="1" applyBorder="1" applyAlignment="1">
      <alignment horizontal="center" vertical="center"/>
    </xf>
    <xf numFmtId="169" fontId="0" fillId="2" borderId="0" xfId="0" applyNumberFormat="1" applyFont="1" applyFill="1" applyBorder="1" applyAlignment="1">
      <alignment/>
    </xf>
    <xf numFmtId="164" fontId="2" fillId="2" borderId="0" xfId="0" applyFont="1" applyFill="1" applyBorder="1" applyAlignment="1">
      <alignment horizontal="center" wrapText="1"/>
    </xf>
    <xf numFmtId="166" fontId="0" fillId="2" borderId="0" xfId="0" applyNumberFormat="1" applyFill="1" applyBorder="1" applyAlignment="1">
      <alignment wrapText="1"/>
    </xf>
    <xf numFmtId="169" fontId="0" fillId="2" borderId="0" xfId="0" applyNumberFormat="1" applyFont="1" applyFill="1" applyBorder="1" applyAlignment="1">
      <alignment wrapText="1"/>
    </xf>
    <xf numFmtId="165" fontId="6" fillId="2" borderId="1" xfId="0" applyNumberFormat="1" applyFont="1" applyFill="1" applyBorder="1" applyAlignment="1">
      <alignment horizontal="right"/>
    </xf>
    <xf numFmtId="164" fontId="6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7" fillId="2" borderId="0" xfId="0" applyFont="1" applyFill="1" applyBorder="1" applyAlignment="1">
      <alignment horizontal="center" wrapText="1"/>
    </xf>
    <xf numFmtId="169" fontId="7" fillId="2" borderId="0" xfId="0" applyNumberFormat="1" applyFont="1" applyFill="1" applyBorder="1" applyAlignment="1">
      <alignment horizontal="center" wrapText="1"/>
    </xf>
    <xf numFmtId="166" fontId="7" fillId="2" borderId="0" xfId="0" applyNumberFormat="1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7" fillId="2" borderId="0" xfId="0" applyFont="1" applyFill="1" applyBorder="1" applyAlignment="1">
      <alignment horizontal="center"/>
    </xf>
    <xf numFmtId="169" fontId="7" fillId="2" borderId="0" xfId="0" applyNumberFormat="1" applyFont="1" applyFill="1" applyBorder="1" applyAlignment="1">
      <alignment horizontal="center"/>
    </xf>
    <xf numFmtId="164" fontId="6" fillId="2" borderId="1" xfId="0" applyFont="1" applyFill="1" applyBorder="1" applyAlignment="1">
      <alignment/>
    </xf>
    <xf numFmtId="166" fontId="6" fillId="2" borderId="1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 horizontal="right" vertical="center"/>
    </xf>
    <xf numFmtId="164" fontId="8" fillId="3" borderId="1" xfId="0" applyFont="1" applyFill="1" applyBorder="1" applyAlignment="1">
      <alignment wrapText="1"/>
    </xf>
    <xf numFmtId="166" fontId="8" fillId="3" borderId="1" xfId="0" applyNumberFormat="1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169" fontId="9" fillId="2" borderId="0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/>
    </xf>
    <xf numFmtId="166" fontId="8" fillId="2" borderId="0" xfId="0" applyNumberFormat="1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8" fillId="3" borderId="0" xfId="0" applyFont="1" applyFill="1" applyBorder="1" applyAlignment="1">
      <alignment/>
    </xf>
    <xf numFmtId="165" fontId="6" fillId="2" borderId="1" xfId="0" applyNumberFormat="1" applyFont="1" applyFill="1" applyBorder="1" applyAlignment="1">
      <alignment horizontal="right" vertical="center"/>
    </xf>
    <xf numFmtId="164" fontId="6" fillId="2" borderId="1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right" vertical="center"/>
    </xf>
    <xf numFmtId="164" fontId="10" fillId="2" borderId="1" xfId="0" applyFont="1" applyFill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/>
    </xf>
    <xf numFmtId="164" fontId="6" fillId="2" borderId="1" xfId="0" applyFont="1" applyFill="1" applyBorder="1" applyAlignment="1">
      <alignment horizontal="left" vertical="center" wrapText="1"/>
    </xf>
    <xf numFmtId="166" fontId="10" fillId="2" borderId="1" xfId="15" applyNumberFormat="1" applyFont="1" applyFill="1" applyBorder="1" applyAlignment="1" applyProtection="1">
      <alignment horizontal="right"/>
      <protection/>
    </xf>
    <xf numFmtId="166" fontId="10" fillId="2" borderId="0" xfId="15" applyNumberFormat="1" applyFont="1" applyFill="1" applyBorder="1" applyAlignment="1" applyProtection="1">
      <alignment horizontal="right"/>
      <protection/>
    </xf>
    <xf numFmtId="166" fontId="6" fillId="2" borderId="1" xfId="15" applyNumberFormat="1" applyFont="1" applyFill="1" applyBorder="1" applyAlignment="1" applyProtection="1">
      <alignment horizontal="right"/>
      <protection/>
    </xf>
    <xf numFmtId="166" fontId="7" fillId="2" borderId="0" xfId="15" applyNumberFormat="1" applyFont="1" applyFill="1" applyBorder="1" applyAlignment="1" applyProtection="1">
      <alignment horizontal="right"/>
      <protection/>
    </xf>
    <xf numFmtId="166" fontId="6" fillId="2" borderId="1" xfId="15" applyNumberFormat="1" applyFont="1" applyFill="1" applyBorder="1" applyAlignment="1" applyProtection="1">
      <alignment horizontal="right"/>
      <protection/>
    </xf>
    <xf numFmtId="164" fontId="6" fillId="2" borderId="0" xfId="0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right" vertical="center"/>
    </xf>
    <xf numFmtId="166" fontId="0" fillId="2" borderId="1" xfId="0" applyNumberFormat="1" applyFill="1" applyBorder="1" applyAlignment="1">
      <alignment horizontal="right"/>
    </xf>
    <xf numFmtId="169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/>
    </xf>
    <xf numFmtId="165" fontId="5" fillId="2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 vertical="center"/>
    </xf>
    <xf numFmtId="164" fontId="0" fillId="2" borderId="1" xfId="0" applyFont="1" applyFill="1" applyBorder="1" applyAlignment="1">
      <alignment horizontal="left" vertical="center" wrapText="1"/>
    </xf>
    <xf numFmtId="166" fontId="0" fillId="2" borderId="1" xfId="0" applyNumberFormat="1" applyFont="1" applyFill="1" applyBorder="1" applyAlignment="1">
      <alignment horizontal="right"/>
    </xf>
    <xf numFmtId="166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12" fillId="2" borderId="1" xfId="0" applyFont="1" applyFill="1" applyBorder="1" applyAlignment="1">
      <alignment horizontal="left" vertical="center" wrapText="1"/>
    </xf>
    <xf numFmtId="166" fontId="12" fillId="2" borderId="1" xfId="0" applyNumberFormat="1" applyFont="1" applyFill="1" applyBorder="1" applyAlignment="1">
      <alignment horizontal="right"/>
    </xf>
    <xf numFmtId="164" fontId="0" fillId="2" borderId="1" xfId="0" applyFont="1" applyFill="1" applyBorder="1" applyAlignment="1">
      <alignment horizontal="left" vertical="center" wrapText="1"/>
    </xf>
    <xf numFmtId="166" fontId="2" fillId="3" borderId="1" xfId="15" applyNumberFormat="1" applyFont="1" applyFill="1" applyBorder="1" applyAlignment="1" applyProtection="1">
      <alignment horizontal="right"/>
      <protection/>
    </xf>
    <xf numFmtId="166" fontId="2" fillId="2" borderId="0" xfId="15" applyNumberFormat="1" applyFont="1" applyFill="1" applyBorder="1" applyAlignment="1" applyProtection="1">
      <alignment horizontal="right"/>
      <protection/>
    </xf>
    <xf numFmtId="169" fontId="13" fillId="2" borderId="0" xfId="0" applyNumberFormat="1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6" fontId="0" fillId="2" borderId="0" xfId="0" applyNumberForma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164" fontId="8" fillId="3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right" vertical="center"/>
    </xf>
    <xf numFmtId="164" fontId="8" fillId="2" borderId="1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5" fillId="0" borderId="0" xfId="0" applyFont="1" applyBorder="1" applyAlignment="1">
      <alignment/>
    </xf>
    <xf numFmtId="165" fontId="10" fillId="2" borderId="1" xfId="0" applyNumberFormat="1" applyFont="1" applyFill="1" applyBorder="1" applyAlignment="1">
      <alignment horizontal="right" vertical="center"/>
    </xf>
    <xf numFmtId="164" fontId="10" fillId="2" borderId="1" xfId="0" applyFont="1" applyFill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9" fontId="14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/>
    </xf>
    <xf numFmtId="166" fontId="7" fillId="2" borderId="1" xfId="0" applyNumberFormat="1" applyFont="1" applyFill="1" applyBorder="1" applyAlignment="1">
      <alignment horizontal="right"/>
    </xf>
    <xf numFmtId="166" fontId="6" fillId="2" borderId="0" xfId="15" applyNumberFormat="1" applyFont="1" applyFill="1" applyBorder="1" applyAlignment="1" applyProtection="1">
      <alignment horizontal="right"/>
      <protection/>
    </xf>
    <xf numFmtId="166" fontId="6" fillId="2" borderId="1" xfId="0" applyNumberFormat="1" applyFont="1" applyFill="1" applyBorder="1" applyAlignment="1">
      <alignment horizontal="left" vertical="center" wrapText="1"/>
    </xf>
    <xf numFmtId="164" fontId="0" fillId="0" borderId="0" xfId="0" applyFill="1" applyBorder="1" applyAlignment="1">
      <alignment/>
    </xf>
    <xf numFmtId="166" fontId="8" fillId="3" borderId="1" xfId="15" applyNumberFormat="1" applyFont="1" applyFill="1" applyBorder="1" applyAlignment="1" applyProtection="1">
      <alignment horizontal="right"/>
      <protection/>
    </xf>
    <xf numFmtId="166" fontId="8" fillId="2" borderId="0" xfId="15" applyNumberFormat="1" applyFont="1" applyFill="1" applyBorder="1" applyAlignment="1" applyProtection="1">
      <alignment horizontal="right"/>
      <protection/>
    </xf>
    <xf numFmtId="165" fontId="6" fillId="3" borderId="1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 vertical="center"/>
    </xf>
    <xf numFmtId="164" fontId="2" fillId="2" borderId="1" xfId="0" applyFont="1" applyFill="1" applyBorder="1" applyAlignment="1">
      <alignment horizontal="left" vertical="center" wrapText="1"/>
    </xf>
    <xf numFmtId="166" fontId="5" fillId="2" borderId="0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/>
    </xf>
    <xf numFmtId="166" fontId="6" fillId="2" borderId="0" xfId="15" applyNumberFormat="1" applyFont="1" applyFill="1" applyBorder="1" applyAlignment="1" applyProtection="1">
      <alignment horizontal="right"/>
      <protection/>
    </xf>
    <xf numFmtId="169" fontId="1" fillId="2" borderId="0" xfId="0" applyNumberFormat="1" applyFont="1" applyFill="1" applyBorder="1" applyAlignment="1">
      <alignment/>
    </xf>
    <xf numFmtId="164" fontId="3" fillId="2" borderId="0" xfId="0" applyFont="1" applyFill="1" applyBorder="1" applyAlignment="1">
      <alignment horizontal="right" wrapText="1"/>
    </xf>
    <xf numFmtId="164" fontId="2" fillId="0" borderId="0" xfId="0" applyFont="1" applyBorder="1" applyAlignment="1">
      <alignment horizontal="right" wrapText="1"/>
    </xf>
    <xf numFmtId="164" fontId="0" fillId="2" borderId="0" xfId="0" applyFont="1" applyFill="1" applyBorder="1" applyAlignment="1">
      <alignment horizontal="right" wrapText="1"/>
    </xf>
    <xf numFmtId="164" fontId="2" fillId="2" borderId="6" xfId="0" applyFont="1" applyFill="1" applyBorder="1" applyAlignment="1">
      <alignment horizontal="center" wrapText="1"/>
    </xf>
    <xf numFmtId="164" fontId="2" fillId="2" borderId="3" xfId="0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 wrapText="1"/>
    </xf>
    <xf numFmtId="164" fontId="2" fillId="3" borderId="7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 wrapText="1"/>
    </xf>
    <xf numFmtId="164" fontId="0" fillId="3" borderId="0" xfId="0" applyFill="1" applyBorder="1" applyAlignment="1">
      <alignment wrapText="1"/>
    </xf>
    <xf numFmtId="164" fontId="2" fillId="2" borderId="1" xfId="0" applyFont="1" applyFill="1" applyBorder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168" fontId="0" fillId="2" borderId="2" xfId="19" applyFont="1" applyFill="1" applyBorder="1" applyAlignment="1" applyProtection="1">
      <alignment wrapText="1"/>
      <protection/>
    </xf>
    <xf numFmtId="166" fontId="5" fillId="2" borderId="1" xfId="0" applyNumberFormat="1" applyFont="1" applyFill="1" applyBorder="1" applyAlignment="1">
      <alignment wrapText="1"/>
    </xf>
    <xf numFmtId="166" fontId="0" fillId="2" borderId="1" xfId="0" applyNumberFormat="1" applyFont="1" applyFill="1" applyBorder="1" applyAlignment="1">
      <alignment wrapText="1"/>
    </xf>
    <xf numFmtId="166" fontId="5" fillId="2" borderId="0" xfId="0" applyNumberFormat="1" applyFont="1" applyFill="1" applyBorder="1" applyAlignment="1">
      <alignment wrapText="1"/>
    </xf>
    <xf numFmtId="168" fontId="5" fillId="2" borderId="2" xfId="19" applyFont="1" applyFill="1" applyBorder="1" applyAlignment="1" applyProtection="1">
      <alignment wrapText="1"/>
      <protection/>
    </xf>
    <xf numFmtId="164" fontId="5" fillId="2" borderId="0" xfId="0" applyFont="1" applyFill="1" applyBorder="1" applyAlignment="1">
      <alignment wrapText="1"/>
    </xf>
    <xf numFmtId="164" fontId="5" fillId="0" borderId="0" xfId="0" applyFont="1" applyBorder="1" applyAlignment="1">
      <alignment wrapText="1"/>
    </xf>
    <xf numFmtId="166" fontId="0" fillId="2" borderId="1" xfId="0" applyNumberFormat="1" applyFill="1" applyBorder="1" applyAlignment="1">
      <alignment wrapText="1"/>
    </xf>
    <xf numFmtId="164" fontId="0" fillId="2" borderId="1" xfId="0" applyFont="1" applyFill="1" applyBorder="1" applyAlignment="1">
      <alignment wrapText="1"/>
    </xf>
    <xf numFmtId="166" fontId="2" fillId="3" borderId="0" xfId="0" applyNumberFormat="1" applyFont="1" applyFill="1" applyBorder="1" applyAlignment="1">
      <alignment wrapText="1"/>
    </xf>
    <xf numFmtId="168" fontId="2" fillId="3" borderId="2" xfId="19" applyFont="1" applyFill="1" applyBorder="1" applyAlignment="1" applyProtection="1">
      <alignment wrapText="1"/>
      <protection/>
    </xf>
    <xf numFmtId="164" fontId="2" fillId="3" borderId="0" xfId="0" applyFont="1" applyFill="1" applyBorder="1" applyAlignment="1">
      <alignment wrapText="1"/>
    </xf>
    <xf numFmtId="166" fontId="0" fillId="3" borderId="0" xfId="0" applyNumberFormat="1" applyFill="1" applyBorder="1" applyAlignment="1">
      <alignment wrapText="1"/>
    </xf>
    <xf numFmtId="168" fontId="0" fillId="3" borderId="2" xfId="19" applyFont="1" applyFill="1" applyBorder="1" applyAlignment="1" applyProtection="1">
      <alignment wrapText="1"/>
      <protection/>
    </xf>
    <xf numFmtId="166" fontId="0" fillId="3" borderId="0" xfId="0" applyNumberFormat="1" applyFont="1" applyFill="1" applyBorder="1" applyAlignment="1">
      <alignment wrapText="1"/>
    </xf>
    <xf numFmtId="168" fontId="0" fillId="3" borderId="2" xfId="19" applyFont="1" applyFill="1" applyBorder="1" applyAlignment="1" applyProtection="1">
      <alignment wrapText="1"/>
      <protection/>
    </xf>
    <xf numFmtId="164" fontId="0" fillId="3" borderId="0" xfId="0" applyFont="1" applyFill="1" applyBorder="1" applyAlignment="1">
      <alignment wrapText="1"/>
    </xf>
    <xf numFmtId="166" fontId="2" fillId="2" borderId="0" xfId="0" applyNumberFormat="1" applyFont="1" applyFill="1" applyBorder="1" applyAlignment="1">
      <alignment wrapText="1"/>
    </xf>
    <xf numFmtId="168" fontId="2" fillId="2" borderId="2" xfId="19" applyFont="1" applyFill="1" applyBorder="1" applyAlignment="1" applyProtection="1">
      <alignment wrapText="1"/>
      <protection/>
    </xf>
    <xf numFmtId="164" fontId="2" fillId="2" borderId="0" xfId="0" applyFont="1" applyFill="1" applyBorder="1" applyAlignment="1">
      <alignment wrapText="1"/>
    </xf>
    <xf numFmtId="164" fontId="16" fillId="2" borderId="0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center"/>
    </xf>
    <xf numFmtId="164" fontId="8" fillId="2" borderId="1" xfId="0" applyFont="1" applyFill="1" applyBorder="1" applyAlignment="1">
      <alignment wrapText="1"/>
    </xf>
    <xf numFmtId="166" fontId="0" fillId="0" borderId="0" xfId="0" applyNumberFormat="1" applyBorder="1" applyAlignment="1">
      <alignment/>
    </xf>
    <xf numFmtId="166" fontId="2" fillId="3" borderId="0" xfId="0" applyNumberFormat="1" applyFont="1" applyFill="1" applyBorder="1" applyAlignment="1">
      <alignment/>
    </xf>
    <xf numFmtId="168" fontId="2" fillId="3" borderId="2" xfId="19" applyFont="1" applyFill="1" applyBorder="1" applyAlignment="1" applyProtection="1">
      <alignment/>
      <protection/>
    </xf>
    <xf numFmtId="165" fontId="5" fillId="2" borderId="1" xfId="0" applyNumberFormat="1" applyFont="1" applyFill="1" applyBorder="1" applyAlignment="1">
      <alignment horizontal="right" vertical="center"/>
    </xf>
    <xf numFmtId="164" fontId="5" fillId="2" borderId="1" xfId="0" applyFont="1" applyFill="1" applyBorder="1" applyAlignment="1">
      <alignment horizontal="left" vertical="center" wrapText="1"/>
    </xf>
    <xf numFmtId="166" fontId="5" fillId="2" borderId="1" xfId="0" applyNumberFormat="1" applyFont="1" applyFill="1" applyBorder="1" applyAlignment="1">
      <alignment horizontal="right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0" borderId="1" xfId="0" applyBorder="1" applyAlignment="1">
      <alignment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5" fillId="2" borderId="0" xfId="0" applyFont="1" applyFill="1" applyBorder="1" applyAlignment="1">
      <alignment/>
    </xf>
    <xf numFmtId="168" fontId="5" fillId="2" borderId="2" xfId="19" applyFont="1" applyFill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0" fillId="2" borderId="1" xfId="0" applyFill="1" applyBorder="1" applyAlignment="1">
      <alignment horizontal="center"/>
    </xf>
    <xf numFmtId="164" fontId="5" fillId="2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0" fillId="3" borderId="1" xfId="0" applyFill="1" applyBorder="1" applyAlignment="1">
      <alignment horizontal="center"/>
    </xf>
    <xf numFmtId="164" fontId="0" fillId="2" borderId="8" xfId="0" applyFill="1" applyBorder="1" applyAlignment="1">
      <alignment/>
    </xf>
    <xf numFmtId="164" fontId="0" fillId="2" borderId="8" xfId="0" applyFill="1" applyBorder="1" applyAlignment="1">
      <alignment horizontal="center"/>
    </xf>
    <xf numFmtId="164" fontId="0" fillId="2" borderId="8" xfId="0" applyFill="1" applyBorder="1" applyAlignment="1">
      <alignment wrapText="1"/>
    </xf>
    <xf numFmtId="166" fontId="0" fillId="2" borderId="8" xfId="0" applyNumberFormat="1" applyFont="1" applyFill="1" applyBorder="1" applyAlignment="1">
      <alignment horizontal="right"/>
    </xf>
    <xf numFmtId="168" fontId="2" fillId="2" borderId="0" xfId="19" applyFont="1" applyFill="1" applyBorder="1" applyAlignment="1" applyProtection="1">
      <alignment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center" wrapText="1"/>
    </xf>
    <xf numFmtId="164" fontId="13" fillId="0" borderId="0" xfId="0" applyFont="1" applyBorder="1" applyAlignment="1">
      <alignment horizontal="center"/>
    </xf>
    <xf numFmtId="164" fontId="13" fillId="0" borderId="1" xfId="0" applyFont="1" applyBorder="1" applyAlignment="1">
      <alignment horizontal="center" vertical="top" wrapText="1"/>
    </xf>
    <xf numFmtId="164" fontId="13" fillId="0" borderId="3" xfId="0" applyFont="1" applyBorder="1" applyAlignment="1">
      <alignment horizontal="center" vertical="top" wrapText="1"/>
    </xf>
    <xf numFmtId="164" fontId="13" fillId="3" borderId="10" xfId="0" applyFont="1" applyFill="1" applyBorder="1" applyAlignment="1">
      <alignment horizontal="center" vertical="top" wrapText="1"/>
    </xf>
    <xf numFmtId="164" fontId="13" fillId="3" borderId="11" xfId="0" applyFont="1" applyFill="1" applyBorder="1" applyAlignment="1">
      <alignment horizontal="center" vertical="top" wrapText="1"/>
    </xf>
    <xf numFmtId="164" fontId="13" fillId="3" borderId="11" xfId="0" applyFont="1" applyFill="1" applyBorder="1" applyAlignment="1">
      <alignment horizontal="left" vertical="center" wrapText="1"/>
    </xf>
    <xf numFmtId="166" fontId="13" fillId="3" borderId="12" xfId="0" applyNumberFormat="1" applyFont="1" applyFill="1" applyBorder="1" applyAlignment="1">
      <alignment horizontal="right" vertical="center" wrapText="1"/>
    </xf>
    <xf numFmtId="164" fontId="2" fillId="0" borderId="0" xfId="0" applyFont="1" applyBorder="1" applyAlignment="1">
      <alignment/>
    </xf>
    <xf numFmtId="164" fontId="5" fillId="0" borderId="13" xfId="0" applyFont="1" applyBorder="1" applyAlignment="1">
      <alignment horizontal="center"/>
    </xf>
    <xf numFmtId="164" fontId="11" fillId="0" borderId="1" xfId="0" applyFont="1" applyBorder="1" applyAlignment="1">
      <alignment horizontal="center" vertical="top" wrapText="1"/>
    </xf>
    <xf numFmtId="164" fontId="11" fillId="0" borderId="1" xfId="0" applyFont="1" applyBorder="1" applyAlignment="1">
      <alignment horizontal="left" vertical="center" wrapText="1"/>
    </xf>
    <xf numFmtId="166" fontId="5" fillId="0" borderId="14" xfId="0" applyNumberFormat="1" applyFont="1" applyBorder="1" applyAlignment="1">
      <alignment horizontal="right"/>
    </xf>
    <xf numFmtId="164" fontId="0" fillId="0" borderId="13" xfId="0" applyBorder="1" applyAlignment="1">
      <alignment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left" vertical="center" wrapText="1"/>
    </xf>
    <xf numFmtId="166" fontId="1" fillId="0" borderId="14" xfId="0" applyNumberFormat="1" applyFont="1" applyBorder="1" applyAlignment="1">
      <alignment horizontal="right" vertical="center" wrapText="1"/>
    </xf>
    <xf numFmtId="164" fontId="5" fillId="0" borderId="13" xfId="0" applyFont="1" applyBorder="1" applyAlignment="1">
      <alignment/>
    </xf>
    <xf numFmtId="166" fontId="11" fillId="0" borderId="14" xfId="0" applyNumberFormat="1" applyFont="1" applyBorder="1" applyAlignment="1">
      <alignment horizontal="right" vertical="center" wrapText="1"/>
    </xf>
    <xf numFmtId="164" fontId="13" fillId="3" borderId="13" xfId="0" applyFont="1" applyFill="1" applyBorder="1" applyAlignment="1">
      <alignment horizontal="center" vertical="top" wrapText="1"/>
    </xf>
    <xf numFmtId="164" fontId="13" fillId="3" borderId="1" xfId="0" applyFont="1" applyFill="1" applyBorder="1" applyAlignment="1">
      <alignment horizontal="center" vertical="top" wrapText="1"/>
    </xf>
    <xf numFmtId="164" fontId="13" fillId="3" borderId="1" xfId="0" applyFont="1" applyFill="1" applyBorder="1" applyAlignment="1">
      <alignment horizontal="left" vertical="center" wrapText="1"/>
    </xf>
    <xf numFmtId="166" fontId="13" fillId="3" borderId="14" xfId="0" applyNumberFormat="1" applyFont="1" applyFill="1" applyBorder="1" applyAlignment="1">
      <alignment horizontal="right" vertical="center" wrapText="1"/>
    </xf>
    <xf numFmtId="164" fontId="13" fillId="2" borderId="13" xfId="0" applyFont="1" applyFill="1" applyBorder="1" applyAlignment="1">
      <alignment horizontal="center" vertical="top" wrapText="1"/>
    </xf>
    <xf numFmtId="164" fontId="13" fillId="2" borderId="1" xfId="0" applyFont="1" applyFill="1" applyBorder="1" applyAlignment="1">
      <alignment horizontal="center" vertical="top" wrapText="1"/>
    </xf>
    <xf numFmtId="164" fontId="13" fillId="2" borderId="1" xfId="0" applyFont="1" applyFill="1" applyBorder="1" applyAlignment="1">
      <alignment horizontal="left" vertical="center" wrapText="1"/>
    </xf>
    <xf numFmtId="166" fontId="13" fillId="2" borderId="14" xfId="0" applyNumberFormat="1" applyFont="1" applyFill="1" applyBorder="1" applyAlignment="1">
      <alignment horizontal="right" vertical="center" wrapText="1"/>
    </xf>
    <xf numFmtId="164" fontId="13" fillId="2" borderId="15" xfId="0" applyFont="1" applyFill="1" applyBorder="1" applyAlignment="1">
      <alignment horizontal="center" vertical="top" wrapText="1"/>
    </xf>
    <xf numFmtId="164" fontId="17" fillId="2" borderId="16" xfId="0" applyFont="1" applyFill="1" applyBorder="1" applyAlignment="1">
      <alignment horizontal="center" vertical="top" wrapText="1"/>
    </xf>
    <xf numFmtId="164" fontId="13" fillId="2" borderId="16" xfId="0" applyFont="1" applyFill="1" applyBorder="1" applyAlignment="1">
      <alignment horizontal="left" vertical="center" wrapText="1"/>
    </xf>
    <xf numFmtId="166" fontId="13" fillId="2" borderId="17" xfId="0" applyNumberFormat="1" applyFont="1" applyFill="1" applyBorder="1" applyAlignment="1">
      <alignment horizontal="right" vertical="center" wrapText="1"/>
    </xf>
    <xf numFmtId="164" fontId="13" fillId="2" borderId="2" xfId="0" applyFont="1" applyFill="1" applyBorder="1" applyAlignment="1">
      <alignment horizontal="center" vertical="top" wrapText="1"/>
    </xf>
    <xf numFmtId="164" fontId="17" fillId="2" borderId="2" xfId="0" applyFont="1" applyFill="1" applyBorder="1" applyAlignment="1">
      <alignment horizontal="center" vertical="top" wrapText="1"/>
    </xf>
    <xf numFmtId="164" fontId="13" fillId="2" borderId="2" xfId="0" applyFont="1" applyFill="1" applyBorder="1" applyAlignment="1">
      <alignment horizontal="left" vertical="center" wrapText="1"/>
    </xf>
    <xf numFmtId="166" fontId="13" fillId="2" borderId="2" xfId="0" applyNumberFormat="1" applyFont="1" applyFill="1" applyBorder="1" applyAlignment="1">
      <alignment horizontal="right" vertical="center" wrapText="1"/>
    </xf>
    <xf numFmtId="164" fontId="11" fillId="0" borderId="13" xfId="0" applyFont="1" applyBorder="1" applyAlignment="1">
      <alignment horizontal="center" vertical="top" wrapText="1"/>
    </xf>
    <xf numFmtId="164" fontId="1" fillId="0" borderId="13" xfId="0" applyFont="1" applyBorder="1" applyAlignment="1">
      <alignment horizontal="center" vertical="top" wrapText="1"/>
    </xf>
    <xf numFmtId="166" fontId="0" fillId="0" borderId="0" xfId="0" applyNumberFormat="1" applyFont="1" applyBorder="1" applyAlignment="1">
      <alignment/>
    </xf>
    <xf numFmtId="164" fontId="17" fillId="3" borderId="1" xfId="0" applyFont="1" applyFill="1" applyBorder="1" applyAlignment="1">
      <alignment horizontal="center" vertical="top" wrapText="1"/>
    </xf>
    <xf numFmtId="164" fontId="17" fillId="2" borderId="1" xfId="0" applyFont="1" applyFill="1" applyBorder="1" applyAlignment="1">
      <alignment horizontal="center" vertical="top" wrapText="1"/>
    </xf>
    <xf numFmtId="164" fontId="13" fillId="2" borderId="4" xfId="0" applyFont="1" applyFill="1" applyBorder="1" applyAlignment="1">
      <alignment horizontal="center" vertical="top" wrapText="1"/>
    </xf>
    <xf numFmtId="164" fontId="17" fillId="2" borderId="4" xfId="0" applyFont="1" applyFill="1" applyBorder="1" applyAlignment="1">
      <alignment horizontal="center" vertical="top" wrapText="1"/>
    </xf>
    <xf numFmtId="164" fontId="13" fillId="2" borderId="4" xfId="0" applyFont="1" applyFill="1" applyBorder="1" applyAlignment="1">
      <alignment horizontal="left" vertical="center" wrapText="1"/>
    </xf>
    <xf numFmtId="166" fontId="13" fillId="2" borderId="4" xfId="0" applyNumberFormat="1" applyFont="1" applyFill="1" applyBorder="1" applyAlignment="1">
      <alignment horizontal="right" vertical="center" wrapText="1"/>
    </xf>
    <xf numFmtId="164" fontId="13" fillId="2" borderId="1" xfId="0" applyFont="1" applyFill="1" applyBorder="1" applyAlignment="1">
      <alignment vertical="top" wrapText="1"/>
    </xf>
    <xf numFmtId="166" fontId="13" fillId="2" borderId="1" xfId="0" applyNumberFormat="1" applyFont="1" applyFill="1" applyBorder="1" applyAlignment="1">
      <alignment horizontal="right" vertical="center" wrapText="1"/>
    </xf>
    <xf numFmtId="169" fontId="0" fillId="2" borderId="0" xfId="0" applyNumberFormat="1" applyFill="1" applyBorder="1" applyAlignment="1">
      <alignment/>
    </xf>
    <xf numFmtId="164" fontId="1" fillId="0" borderId="0" xfId="0" applyFont="1" applyBorder="1" applyAlignment="1">
      <alignment horizontal="justify"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justify"/>
    </xf>
    <xf numFmtId="164" fontId="1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3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right"/>
    </xf>
    <xf numFmtId="164" fontId="0" fillId="2" borderId="0" xfId="0" applyFill="1" applyBorder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2" borderId="5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2" fillId="3" borderId="1" xfId="0" applyFont="1" applyFill="1" applyBorder="1" applyAlignment="1">
      <alignment horizontal="left"/>
    </xf>
    <xf numFmtId="166" fontId="2" fillId="3" borderId="6" xfId="0" applyNumberFormat="1" applyFont="1" applyFill="1" applyBorder="1" applyAlignment="1">
      <alignment horizontal="right"/>
    </xf>
    <xf numFmtId="164" fontId="0" fillId="3" borderId="0" xfId="0" applyFill="1" applyBorder="1" applyAlignment="1">
      <alignment/>
    </xf>
    <xf numFmtId="164" fontId="5" fillId="2" borderId="1" xfId="0" applyFont="1" applyFill="1" applyBorder="1" applyAlignment="1">
      <alignment horizontal="left"/>
    </xf>
    <xf numFmtId="166" fontId="5" fillId="2" borderId="7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/>
    </xf>
    <xf numFmtId="164" fontId="5" fillId="2" borderId="7" xfId="0" applyFont="1" applyFill="1" applyBorder="1" applyAlignment="1">
      <alignment horizontal="right"/>
    </xf>
    <xf numFmtId="164" fontId="0" fillId="2" borderId="1" xfId="0" applyFill="1" applyBorder="1" applyAlignment="1">
      <alignment horizontal="left"/>
    </xf>
    <xf numFmtId="164" fontId="0" fillId="2" borderId="1" xfId="0" applyFill="1" applyBorder="1" applyAlignment="1">
      <alignment horizontal="right"/>
    </xf>
    <xf numFmtId="164" fontId="0" fillId="2" borderId="7" xfId="0" applyFill="1" applyBorder="1" applyAlignment="1">
      <alignment horizontal="right"/>
    </xf>
    <xf numFmtId="164" fontId="0" fillId="3" borderId="7" xfId="0" applyFill="1" applyBorder="1" applyAlignment="1">
      <alignment horizontal="right"/>
    </xf>
    <xf numFmtId="164" fontId="4" fillId="2" borderId="1" xfId="0" applyFont="1" applyFill="1" applyBorder="1" applyAlignment="1">
      <alignment horizontal="left"/>
    </xf>
    <xf numFmtId="166" fontId="5" fillId="0" borderId="0" xfId="0" applyNumberFormat="1" applyFont="1" applyBorder="1" applyAlignment="1">
      <alignment/>
    </xf>
    <xf numFmtId="164" fontId="0" fillId="2" borderId="1" xfId="0" applyFont="1" applyFill="1" applyBorder="1" applyAlignment="1">
      <alignment horizontal="left"/>
    </xf>
    <xf numFmtId="166" fontId="0" fillId="2" borderId="7" xfId="0" applyNumberFormat="1" applyFont="1" applyFill="1" applyBorder="1" applyAlignment="1">
      <alignment horizontal="right"/>
    </xf>
    <xf numFmtId="164" fontId="0" fillId="3" borderId="1" xfId="0" applyFill="1" applyBorder="1" applyAlignment="1">
      <alignment horizontal="left"/>
    </xf>
    <xf numFmtId="166" fontId="0" fillId="3" borderId="7" xfId="0" applyNumberFormat="1" applyFont="1" applyFill="1" applyBorder="1" applyAlignment="1">
      <alignment horizontal="center"/>
    </xf>
    <xf numFmtId="164" fontId="2" fillId="2" borderId="18" xfId="0" applyFont="1" applyFill="1" applyBorder="1" applyAlignment="1">
      <alignment horizontal="center"/>
    </xf>
    <xf numFmtId="166" fontId="2" fillId="0" borderId="0" xfId="0" applyNumberFormat="1" applyFont="1" applyBorder="1" applyAlignment="1">
      <alignment/>
    </xf>
    <xf numFmtId="166" fontId="0" fillId="2" borderId="7" xfId="0" applyNumberFormat="1" applyFont="1" applyFill="1" applyBorder="1" applyAlignment="1">
      <alignment horizontal="left"/>
    </xf>
    <xf numFmtId="164" fontId="3" fillId="2" borderId="7" xfId="0" applyFont="1" applyFill="1" applyBorder="1" applyAlignment="1">
      <alignment horizontal="left"/>
    </xf>
    <xf numFmtId="164" fontId="2" fillId="2" borderId="19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right"/>
    </xf>
    <xf numFmtId="164" fontId="0" fillId="2" borderId="7" xfId="0" applyFill="1" applyBorder="1" applyAlignment="1">
      <alignment horizontal="left"/>
    </xf>
    <xf numFmtId="164" fontId="2" fillId="3" borderId="5" xfId="0" applyFont="1" applyFill="1" applyBorder="1" applyAlignment="1">
      <alignment horizontal="left"/>
    </xf>
    <xf numFmtId="164" fontId="5" fillId="2" borderId="7" xfId="0" applyFont="1" applyFill="1" applyBorder="1" applyAlignment="1">
      <alignment horizontal="left"/>
    </xf>
    <xf numFmtId="166" fontId="5" fillId="2" borderId="7" xfId="0" applyNumberFormat="1" applyFont="1" applyFill="1" applyBorder="1" applyAlignment="1">
      <alignment horizontal="left"/>
    </xf>
    <xf numFmtId="166" fontId="0" fillId="2" borderId="7" xfId="0" applyNumberFormat="1" applyFill="1" applyBorder="1" applyAlignment="1">
      <alignment horizontal="left"/>
    </xf>
    <xf numFmtId="166" fontId="0" fillId="3" borderId="7" xfId="0" applyNumberFormat="1" applyFill="1" applyBorder="1" applyAlignment="1">
      <alignment horizontal="left"/>
    </xf>
    <xf numFmtId="164" fontId="0" fillId="3" borderId="7" xfId="0" applyFill="1" applyBorder="1" applyAlignment="1">
      <alignment horizontal="left"/>
    </xf>
    <xf numFmtId="164" fontId="0" fillId="2" borderId="5" xfId="0" applyFont="1" applyFill="1" applyBorder="1" applyAlignment="1">
      <alignment horizontal="left"/>
    </xf>
    <xf numFmtId="166" fontId="0" fillId="0" borderId="0" xfId="0" applyNumberFormat="1" applyFont="1" applyBorder="1" applyAlignment="1">
      <alignment/>
    </xf>
    <xf numFmtId="164" fontId="0" fillId="0" borderId="7" xfId="0" applyBorder="1" applyAlignment="1">
      <alignment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4" fontId="2" fillId="0" borderId="20" xfId="0" applyFont="1" applyBorder="1" applyAlignment="1">
      <alignment horizontal="center" wrapText="1"/>
    </xf>
    <xf numFmtId="165" fontId="0" fillId="0" borderId="1" xfId="0" applyNumberFormat="1" applyBorder="1" applyAlignment="1">
      <alignment horizontal="left" wrapText="1"/>
    </xf>
    <xf numFmtId="166" fontId="0" fillId="0" borderId="1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left" wrapText="1"/>
    </xf>
    <xf numFmtId="164" fontId="0" fillId="0" borderId="1" xfId="0" applyBorder="1" applyAlignment="1">
      <alignment horizontal="left" wrapText="1"/>
    </xf>
    <xf numFmtId="164" fontId="0" fillId="0" borderId="20" xfId="0" applyBorder="1" applyAlignment="1">
      <alignment horizontal="left" wrapText="1"/>
    </xf>
    <xf numFmtId="164" fontId="0" fillId="0" borderId="1" xfId="0" applyBorder="1" applyAlignment="1">
      <alignment wrapText="1"/>
    </xf>
    <xf numFmtId="164" fontId="0" fillId="0" borderId="20" xfId="0" applyBorder="1" applyAlignment="1">
      <alignment wrapText="1"/>
    </xf>
    <xf numFmtId="164" fontId="0" fillId="0" borderId="1" xfId="0" applyBorder="1" applyAlignment="1">
      <alignment horizontal="right" wrapText="1"/>
    </xf>
    <xf numFmtId="164" fontId="0" fillId="0" borderId="0" xfId="0" applyBorder="1" applyAlignment="1">
      <alignment horizontal="center" vertical="center" wrapText="1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right" vertical="center" wrapText="1"/>
    </xf>
    <xf numFmtId="166" fontId="0" fillId="2" borderId="1" xfId="0" applyNumberForma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5.75390625" style="1" customWidth="1"/>
    <col min="2" max="2" width="8.00390625" style="1" customWidth="1"/>
    <col min="3" max="3" width="43.25390625" style="1" customWidth="1"/>
    <col min="4" max="4" width="12.25390625" style="1" customWidth="1"/>
    <col min="5" max="5" width="10.375" style="2" customWidth="1"/>
    <col min="6" max="6" width="10.75390625" style="2" customWidth="1"/>
    <col min="7" max="7" width="9.125" style="2" customWidth="1"/>
    <col min="8" max="8" width="12.125" style="2" customWidth="1"/>
    <col min="9" max="27" width="9.125" style="2" customWidth="1"/>
    <col min="28" max="256" width="9.00390625" style="0" customWidth="1"/>
  </cols>
  <sheetData>
    <row r="1" spans="1:10" ht="25.5" customHeight="1">
      <c r="A1" s="3"/>
      <c r="B1" s="3"/>
      <c r="C1" s="4" t="s">
        <v>0</v>
      </c>
      <c r="D1" s="4"/>
      <c r="E1" s="5"/>
      <c r="F1" s="5"/>
      <c r="G1" s="5"/>
      <c r="H1" s="5"/>
      <c r="I1" s="5"/>
      <c r="J1" s="5"/>
    </row>
    <row r="2" spans="1:4" ht="12.75">
      <c r="A2" s="3"/>
      <c r="B2" s="3"/>
      <c r="C2" s="3"/>
      <c r="D2" s="6"/>
    </row>
    <row r="3" spans="1:4" ht="12.75">
      <c r="A3" s="3"/>
      <c r="B3" s="3"/>
      <c r="C3" s="7"/>
      <c r="D3" s="3"/>
    </row>
    <row r="4" spans="1:27" s="10" customFormat="1" ht="31.5" customHeight="1">
      <c r="A4" s="8" t="s">
        <v>1</v>
      </c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4" ht="12.75">
      <c r="A5" s="11"/>
      <c r="B5" s="11"/>
      <c r="C5" s="12"/>
      <c r="D5" s="12"/>
    </row>
    <row r="6" spans="1:4" ht="12.75">
      <c r="A6" s="13" t="s">
        <v>2</v>
      </c>
      <c r="B6" s="13" t="s">
        <v>3</v>
      </c>
      <c r="C6" s="14" t="s">
        <v>4</v>
      </c>
      <c r="D6" s="14" t="s">
        <v>5</v>
      </c>
    </row>
    <row r="7" spans="1:4" ht="12.75">
      <c r="A7" s="11">
        <v>1</v>
      </c>
      <c r="B7" s="11">
        <v>2</v>
      </c>
      <c r="C7" s="12">
        <v>3</v>
      </c>
      <c r="D7" s="12">
        <v>4</v>
      </c>
    </row>
    <row r="8" spans="1:4" ht="12.75">
      <c r="A8" s="15"/>
      <c r="B8" s="16"/>
      <c r="C8" s="17"/>
      <c r="D8" s="18"/>
    </row>
    <row r="9" spans="1:4" ht="12.75">
      <c r="A9" s="19" t="s">
        <v>6</v>
      </c>
      <c r="B9" s="20" t="s">
        <v>7</v>
      </c>
      <c r="C9" s="21" t="s">
        <v>8</v>
      </c>
      <c r="D9" s="22">
        <f>SUM(D10)</f>
        <v>1400</v>
      </c>
    </row>
    <row r="10" spans="1:4" ht="12.75">
      <c r="A10" s="15"/>
      <c r="B10" s="16"/>
      <c r="C10" s="23" t="s">
        <v>9</v>
      </c>
      <c r="D10" s="24">
        <v>1400</v>
      </c>
    </row>
    <row r="11" spans="1:4" ht="12.75">
      <c r="A11" s="15"/>
      <c r="B11" s="16"/>
      <c r="C11" s="23"/>
      <c r="D11" s="24"/>
    </row>
    <row r="12" spans="1:4" ht="12.75">
      <c r="A12" s="19" t="s">
        <v>10</v>
      </c>
      <c r="B12" s="20">
        <v>700</v>
      </c>
      <c r="C12" s="21" t="s">
        <v>11</v>
      </c>
      <c r="D12" s="22">
        <f>SUM(D13:D18)</f>
        <v>262400</v>
      </c>
    </row>
    <row r="13" spans="1:4" ht="24.75">
      <c r="A13" s="15"/>
      <c r="B13" s="16"/>
      <c r="C13" s="23" t="s">
        <v>12</v>
      </c>
      <c r="D13" s="24">
        <f>20000</f>
        <v>20000</v>
      </c>
    </row>
    <row r="14" spans="1:4" ht="12.75">
      <c r="A14" s="15"/>
      <c r="B14" s="16"/>
      <c r="C14" s="23" t="s">
        <v>13</v>
      </c>
      <c r="D14" s="24">
        <v>38600</v>
      </c>
    </row>
    <row r="15" spans="1:4" ht="24.75">
      <c r="A15" s="25"/>
      <c r="B15" s="16"/>
      <c r="C15" s="26" t="s">
        <v>14</v>
      </c>
      <c r="D15" s="27">
        <f>24800+43800</f>
        <v>68600</v>
      </c>
    </row>
    <row r="16" spans="1:4" ht="24.75">
      <c r="A16" s="15"/>
      <c r="B16" s="16"/>
      <c r="C16" s="28" t="s">
        <v>15</v>
      </c>
      <c r="D16" s="24">
        <v>130000</v>
      </c>
    </row>
    <row r="17" spans="1:4" ht="12.75">
      <c r="A17" s="15"/>
      <c r="B17" s="16"/>
      <c r="C17" s="23" t="s">
        <v>16</v>
      </c>
      <c r="D17" s="24">
        <v>2200</v>
      </c>
    </row>
    <row r="18" spans="1:4" ht="12.75">
      <c r="A18" s="15"/>
      <c r="B18" s="16"/>
      <c r="C18" s="23" t="s">
        <v>17</v>
      </c>
      <c r="D18" s="24">
        <v>3000</v>
      </c>
    </row>
    <row r="19" spans="1:4" ht="12.75">
      <c r="A19" s="15"/>
      <c r="B19" s="16"/>
      <c r="C19" s="23"/>
      <c r="D19" s="24"/>
    </row>
    <row r="20" spans="1:4" ht="12.75">
      <c r="A20" s="19" t="s">
        <v>18</v>
      </c>
      <c r="B20" s="20">
        <v>750</v>
      </c>
      <c r="C20" s="21" t="s">
        <v>19</v>
      </c>
      <c r="D20" s="22">
        <f>SUM(D21:D25)</f>
        <v>157097</v>
      </c>
    </row>
    <row r="21" spans="1:4" ht="24.75">
      <c r="A21" s="15"/>
      <c r="B21" s="16"/>
      <c r="C21" s="23" t="s">
        <v>20</v>
      </c>
      <c r="D21" s="24">
        <v>68292</v>
      </c>
    </row>
    <row r="22" spans="1:4" ht="12.75">
      <c r="A22" s="15"/>
      <c r="B22" s="16"/>
      <c r="C22" s="23" t="s">
        <v>21</v>
      </c>
      <c r="D22" s="24">
        <v>20000</v>
      </c>
    </row>
    <row r="23" spans="1:4" ht="12.75">
      <c r="A23" s="15"/>
      <c r="B23" s="16"/>
      <c r="C23" s="23" t="s">
        <v>22</v>
      </c>
      <c r="D23" s="24">
        <v>10000</v>
      </c>
    </row>
    <row r="24" spans="1:4" ht="36.75">
      <c r="A24" s="15"/>
      <c r="B24" s="16"/>
      <c r="C24" s="23" t="s">
        <v>23</v>
      </c>
      <c r="D24" s="24">
        <v>1805</v>
      </c>
    </row>
    <row r="25" spans="1:4" ht="36.75">
      <c r="A25" s="15"/>
      <c r="B25" s="16"/>
      <c r="C25" s="23" t="s">
        <v>24</v>
      </c>
      <c r="D25" s="24">
        <v>57000</v>
      </c>
    </row>
    <row r="26" spans="1:4" ht="12.75">
      <c r="A26" s="15"/>
      <c r="B26" s="16"/>
      <c r="C26" s="23"/>
      <c r="D26" s="24"/>
    </row>
    <row r="27" spans="1:4" ht="36.75">
      <c r="A27" s="19" t="s">
        <v>25</v>
      </c>
      <c r="B27" s="20">
        <v>751</v>
      </c>
      <c r="C27" s="21" t="s">
        <v>26</v>
      </c>
      <c r="D27" s="22">
        <f>SUM(D28:D28)</f>
        <v>3000</v>
      </c>
    </row>
    <row r="28" spans="1:4" ht="24.75">
      <c r="A28" s="15"/>
      <c r="B28" s="16"/>
      <c r="C28" s="23" t="s">
        <v>27</v>
      </c>
      <c r="D28" s="24">
        <v>3000</v>
      </c>
    </row>
    <row r="29" spans="1:4" ht="12.75">
      <c r="A29" s="25"/>
      <c r="B29" s="16"/>
      <c r="C29" s="23"/>
      <c r="D29" s="27"/>
    </row>
    <row r="30" spans="1:4" ht="24.75">
      <c r="A30" s="19" t="s">
        <v>28</v>
      </c>
      <c r="B30" s="20">
        <v>754</v>
      </c>
      <c r="C30" s="21" t="s">
        <v>29</v>
      </c>
      <c r="D30" s="22">
        <f>SUM(D31)</f>
        <v>10299</v>
      </c>
    </row>
    <row r="31" spans="1:4" ht="12.75">
      <c r="A31" s="15"/>
      <c r="B31" s="16"/>
      <c r="C31" s="28" t="s">
        <v>30</v>
      </c>
      <c r="D31" s="24">
        <v>10299</v>
      </c>
    </row>
    <row r="32" spans="1:4" ht="12.75">
      <c r="A32" s="15"/>
      <c r="B32" s="16"/>
      <c r="C32" s="23"/>
      <c r="D32" s="24"/>
    </row>
    <row r="33" spans="1:4" ht="48.75">
      <c r="A33" s="19" t="s">
        <v>31</v>
      </c>
      <c r="B33" s="20">
        <v>756</v>
      </c>
      <c r="C33" s="21" t="s">
        <v>32</v>
      </c>
      <c r="D33" s="22">
        <f>SUM(D34:D50)</f>
        <v>7486413.08</v>
      </c>
    </row>
    <row r="34" spans="1:4" ht="12.75">
      <c r="A34" s="15"/>
      <c r="B34" s="16"/>
      <c r="C34" s="23" t="s">
        <v>33</v>
      </c>
      <c r="D34" s="24">
        <v>13000</v>
      </c>
    </row>
    <row r="35" spans="1:8" ht="12.75">
      <c r="A35" s="15"/>
      <c r="B35" s="16"/>
      <c r="C35" s="23" t="s">
        <v>34</v>
      </c>
      <c r="D35" s="24">
        <v>3716525</v>
      </c>
      <c r="H35" s="29"/>
    </row>
    <row r="36" spans="1:4" ht="12.75">
      <c r="A36" s="15"/>
      <c r="B36" s="16"/>
      <c r="C36" s="23" t="s">
        <v>35</v>
      </c>
      <c r="D36" s="24">
        <v>70409</v>
      </c>
    </row>
    <row r="37" spans="1:4" ht="12.75">
      <c r="A37" s="15"/>
      <c r="B37" s="16"/>
      <c r="C37" s="23" t="s">
        <v>36</v>
      </c>
      <c r="D37" s="24">
        <v>70891.08</v>
      </c>
    </row>
    <row r="38" spans="1:4" ht="12.75">
      <c r="A38" s="15"/>
      <c r="B38" s="16"/>
      <c r="C38" s="23" t="s">
        <v>37</v>
      </c>
      <c r="D38" s="24">
        <v>110594</v>
      </c>
    </row>
    <row r="39" spans="1:4" ht="12.75">
      <c r="A39" s="15"/>
      <c r="B39" s="16"/>
      <c r="C39" s="23" t="s">
        <v>38</v>
      </c>
      <c r="D39" s="24">
        <v>40000</v>
      </c>
    </row>
    <row r="40" spans="1:4" ht="12.75">
      <c r="A40" s="15"/>
      <c r="B40" s="16"/>
      <c r="C40" s="23" t="s">
        <v>39</v>
      </c>
      <c r="D40" s="24">
        <v>6090</v>
      </c>
    </row>
    <row r="41" spans="1:4" ht="12.75">
      <c r="A41" s="15"/>
      <c r="B41" s="16"/>
      <c r="C41" s="23" t="s">
        <v>40</v>
      </c>
      <c r="D41" s="24">
        <v>6000</v>
      </c>
    </row>
    <row r="42" spans="1:4" ht="12.75">
      <c r="A42" s="15"/>
      <c r="B42" s="16"/>
      <c r="C42" s="23" t="s">
        <v>41</v>
      </c>
      <c r="D42" s="24">
        <v>179121</v>
      </c>
    </row>
    <row r="43" spans="1:5" ht="24.75">
      <c r="A43" s="25"/>
      <c r="B43" s="16"/>
      <c r="C43" s="23" t="s">
        <v>42</v>
      </c>
      <c r="D43" s="27">
        <v>7400</v>
      </c>
      <c r="E43" s="30"/>
    </row>
    <row r="44" spans="1:4" ht="12.75">
      <c r="A44" s="15"/>
      <c r="B44" s="16"/>
      <c r="C44" s="23" t="s">
        <v>43</v>
      </c>
      <c r="D44" s="24">
        <v>51461</v>
      </c>
    </row>
    <row r="45" spans="1:4" ht="12.75">
      <c r="A45" s="15"/>
      <c r="B45" s="16"/>
      <c r="C45" s="23" t="s">
        <v>44</v>
      </c>
      <c r="D45" s="24">
        <v>31000</v>
      </c>
    </row>
    <row r="46" spans="1:4" ht="12.75">
      <c r="A46" s="15"/>
      <c r="B46" s="16"/>
      <c r="C46" s="23" t="s">
        <v>45</v>
      </c>
      <c r="D46" s="24">
        <v>1000</v>
      </c>
    </row>
    <row r="47" spans="1:4" ht="12.75">
      <c r="A47" s="15"/>
      <c r="B47" s="16"/>
      <c r="C47" s="23" t="s">
        <v>46</v>
      </c>
      <c r="D47" s="24">
        <v>15000</v>
      </c>
    </row>
    <row r="48" spans="1:4" ht="12.75">
      <c r="A48" s="15"/>
      <c r="B48" s="16"/>
      <c r="C48" s="23" t="s">
        <v>47</v>
      </c>
      <c r="D48" s="24">
        <v>2956622</v>
      </c>
    </row>
    <row r="49" spans="1:4" ht="12.75">
      <c r="A49" s="15"/>
      <c r="B49" s="16"/>
      <c r="C49" s="23" t="s">
        <v>48</v>
      </c>
      <c r="D49" s="24">
        <v>50000</v>
      </c>
    </row>
    <row r="50" spans="1:4" ht="24.75">
      <c r="A50" s="15"/>
      <c r="B50" s="16"/>
      <c r="C50" s="23" t="s">
        <v>49</v>
      </c>
      <c r="D50" s="24">
        <v>161300</v>
      </c>
    </row>
    <row r="51" spans="1:4" ht="12.75">
      <c r="A51" s="15"/>
      <c r="B51" s="16"/>
      <c r="C51" s="23"/>
      <c r="D51" s="24"/>
    </row>
    <row r="52" spans="1:4" ht="12.75">
      <c r="A52" s="19" t="s">
        <v>50</v>
      </c>
      <c r="B52" s="20">
        <v>758</v>
      </c>
      <c r="C52" s="21" t="s">
        <v>51</v>
      </c>
      <c r="D52" s="22">
        <f>SUM(D53)</f>
        <v>6893309</v>
      </c>
    </row>
    <row r="53" spans="1:4" ht="12.75">
      <c r="A53" s="31"/>
      <c r="B53" s="32"/>
      <c r="C53" s="23" t="s">
        <v>52</v>
      </c>
      <c r="D53" s="24">
        <f>SUM(D54:D56)</f>
        <v>6893309</v>
      </c>
    </row>
    <row r="54" spans="1:4" ht="12.75">
      <c r="A54" s="15"/>
      <c r="B54" s="16"/>
      <c r="C54" s="23" t="s">
        <v>53</v>
      </c>
      <c r="D54" s="24">
        <v>5894485</v>
      </c>
    </row>
    <row r="55" spans="1:4" ht="12.75">
      <c r="A55" s="15"/>
      <c r="B55" s="16"/>
      <c r="C55" s="23" t="s">
        <v>54</v>
      </c>
      <c r="D55" s="24">
        <v>140220</v>
      </c>
    </row>
    <row r="56" spans="1:4" ht="12.75">
      <c r="A56" s="33"/>
      <c r="B56" s="34"/>
      <c r="C56" s="35" t="s">
        <v>55</v>
      </c>
      <c r="D56" s="36">
        <f>SUM(D58:D59)</f>
        <v>858604</v>
      </c>
    </row>
    <row r="57" spans="1:4" ht="12.75">
      <c r="A57" s="37"/>
      <c r="B57" s="38"/>
      <c r="C57" s="39" t="s">
        <v>56</v>
      </c>
      <c r="D57" s="40"/>
    </row>
    <row r="58" spans="1:4" ht="12.75">
      <c r="A58" s="15"/>
      <c r="B58" s="16"/>
      <c r="C58" s="23" t="s">
        <v>57</v>
      </c>
      <c r="D58" s="24">
        <v>519110</v>
      </c>
    </row>
    <row r="59" spans="1:4" ht="12.75">
      <c r="A59" s="15"/>
      <c r="B59" s="16"/>
      <c r="C59" s="23" t="s">
        <v>58</v>
      </c>
      <c r="D59" s="24">
        <v>339494</v>
      </c>
    </row>
    <row r="60" spans="1:5" ht="12.75">
      <c r="A60" s="15"/>
      <c r="B60" s="16"/>
      <c r="C60" s="23"/>
      <c r="D60" s="24"/>
      <c r="E60" s="41"/>
    </row>
    <row r="61" spans="1:4" ht="12.75">
      <c r="A61" s="15"/>
      <c r="B61" s="16"/>
      <c r="C61" s="23"/>
      <c r="D61" s="24"/>
    </row>
    <row r="62" spans="1:4" ht="12.75">
      <c r="A62" s="19" t="s">
        <v>59</v>
      </c>
      <c r="B62" s="20">
        <v>801</v>
      </c>
      <c r="C62" s="21" t="s">
        <v>60</v>
      </c>
      <c r="D62" s="22">
        <f>SUM(D63:D65)</f>
        <v>210200</v>
      </c>
    </row>
    <row r="63" spans="1:4" ht="12.75">
      <c r="A63" s="15"/>
      <c r="B63" s="16"/>
      <c r="C63" s="23" t="s">
        <v>61</v>
      </c>
      <c r="D63" s="24">
        <v>172300</v>
      </c>
    </row>
    <row r="64" spans="1:4" ht="12.75">
      <c r="A64" s="15"/>
      <c r="B64" s="16"/>
      <c r="C64" s="23" t="s">
        <v>62</v>
      </c>
      <c r="D64" s="24">
        <v>32900</v>
      </c>
    </row>
    <row r="65" spans="1:4" ht="12.75">
      <c r="A65" s="25"/>
      <c r="B65" s="16"/>
      <c r="C65" s="23" t="s">
        <v>63</v>
      </c>
      <c r="D65" s="24">
        <v>5000</v>
      </c>
    </row>
    <row r="66" spans="1:4" ht="12.75">
      <c r="A66" s="25"/>
      <c r="B66" s="16"/>
      <c r="C66" s="23"/>
      <c r="D66" s="27"/>
    </row>
    <row r="67" spans="1:27" s="44" customFormat="1" ht="12.75">
      <c r="A67" s="19" t="s">
        <v>64</v>
      </c>
      <c r="B67" s="20" t="s">
        <v>65</v>
      </c>
      <c r="C67" s="21" t="s">
        <v>66</v>
      </c>
      <c r="D67" s="42">
        <f>SUM(D68:D69)</f>
        <v>36953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4" ht="24.75">
      <c r="A68" s="25"/>
      <c r="B68" s="45"/>
      <c r="C68" s="28" t="s">
        <v>67</v>
      </c>
      <c r="D68" s="27">
        <f>3950</f>
        <v>3950</v>
      </c>
    </row>
    <row r="69" spans="1:4" ht="24.75">
      <c r="A69" s="25"/>
      <c r="B69" s="45"/>
      <c r="C69" s="28" t="s">
        <v>68</v>
      </c>
      <c r="D69" s="27">
        <v>33003</v>
      </c>
    </row>
    <row r="70" spans="1:4" ht="12.75">
      <c r="A70" s="25"/>
      <c r="B70" s="16"/>
      <c r="C70" s="23"/>
      <c r="D70" s="27"/>
    </row>
    <row r="71" spans="1:4" ht="12.75">
      <c r="A71" s="19" t="s">
        <v>69</v>
      </c>
      <c r="B71" s="20">
        <v>852</v>
      </c>
      <c r="C71" s="21" t="s">
        <v>70</v>
      </c>
      <c r="D71" s="22">
        <f>SUM(D72,D80,D76,D81)</f>
        <v>2541711</v>
      </c>
    </row>
    <row r="72" spans="1:4" ht="12.75">
      <c r="A72" s="15"/>
      <c r="B72" s="16"/>
      <c r="C72" s="23" t="s">
        <v>71</v>
      </c>
      <c r="D72" s="24">
        <f>SUM(D73:D75)</f>
        <v>2295860</v>
      </c>
    </row>
    <row r="73" spans="1:4" ht="12.75">
      <c r="A73" s="15"/>
      <c r="B73" s="16"/>
      <c r="C73" s="23" t="s">
        <v>72</v>
      </c>
      <c r="D73" s="24">
        <v>2219879</v>
      </c>
    </row>
    <row r="74" spans="1:4" ht="12.75">
      <c r="A74" s="15"/>
      <c r="B74" s="16"/>
      <c r="C74" s="23" t="s">
        <v>73</v>
      </c>
      <c r="D74" s="24">
        <v>6424</v>
      </c>
    </row>
    <row r="75" spans="1:4" ht="12.75">
      <c r="A75" s="15"/>
      <c r="B75" s="16"/>
      <c r="C75" s="23" t="s">
        <v>74</v>
      </c>
      <c r="D75" s="24">
        <v>69557</v>
      </c>
    </row>
    <row r="76" spans="1:4" ht="12.75">
      <c r="A76" s="15"/>
      <c r="B76" s="16"/>
      <c r="C76" s="23" t="s">
        <v>75</v>
      </c>
      <c r="D76" s="24">
        <f>SUM(D77:D79)</f>
        <v>222551</v>
      </c>
    </row>
    <row r="77" spans="1:4" ht="12.75">
      <c r="A77" s="15"/>
      <c r="B77" s="16"/>
      <c r="C77" s="26" t="s">
        <v>76</v>
      </c>
      <c r="D77" s="46">
        <v>33165</v>
      </c>
    </row>
    <row r="78" spans="1:4" s="2" customFormat="1" ht="12.75">
      <c r="A78" s="47"/>
      <c r="B78" s="45"/>
      <c r="C78" s="28" t="s">
        <v>77</v>
      </c>
      <c r="D78" s="24">
        <v>149988</v>
      </c>
    </row>
    <row r="79" spans="1:4" s="2" customFormat="1" ht="24.75">
      <c r="A79" s="47"/>
      <c r="B79" s="45"/>
      <c r="C79" s="23" t="s">
        <v>78</v>
      </c>
      <c r="D79" s="24">
        <v>39398</v>
      </c>
    </row>
    <row r="80" spans="1:4" ht="12.75">
      <c r="A80" s="15"/>
      <c r="B80" s="16"/>
      <c r="C80" s="23" t="s">
        <v>79</v>
      </c>
      <c r="D80" s="24">
        <v>11000</v>
      </c>
    </row>
    <row r="81" spans="1:4" ht="24.75">
      <c r="A81" s="15"/>
      <c r="B81" s="16"/>
      <c r="C81" s="35" t="s">
        <v>80</v>
      </c>
      <c r="D81" s="24">
        <v>12300</v>
      </c>
    </row>
    <row r="82" spans="1:4" ht="12.75">
      <c r="A82" s="15"/>
      <c r="B82" s="16"/>
      <c r="C82" s="35"/>
      <c r="D82" s="24"/>
    </row>
    <row r="83" spans="1:4" ht="12.75">
      <c r="A83" s="19" t="s">
        <v>81</v>
      </c>
      <c r="B83" s="20">
        <v>854</v>
      </c>
      <c r="C83" s="21" t="s">
        <v>82</v>
      </c>
      <c r="D83" s="22">
        <f>SUM(D84:D84)</f>
        <v>200400</v>
      </c>
    </row>
    <row r="84" spans="1:4" ht="12.75">
      <c r="A84" s="15"/>
      <c r="B84" s="16"/>
      <c r="C84" s="23" t="s">
        <v>83</v>
      </c>
      <c r="D84" s="24">
        <v>200400</v>
      </c>
    </row>
    <row r="85" spans="1:4" ht="12.75">
      <c r="A85" s="15"/>
      <c r="B85" s="16"/>
      <c r="C85" s="23"/>
      <c r="D85" s="24"/>
    </row>
    <row r="86" spans="1:4" ht="12.75">
      <c r="A86" s="19" t="s">
        <v>84</v>
      </c>
      <c r="B86" s="20">
        <v>900</v>
      </c>
      <c r="C86" s="21" t="s">
        <v>85</v>
      </c>
      <c r="D86" s="22">
        <f>SUM(D87:D87)</f>
        <v>500</v>
      </c>
    </row>
    <row r="87" spans="1:4" ht="12.75">
      <c r="A87" s="15"/>
      <c r="B87" s="16"/>
      <c r="C87" s="28" t="s">
        <v>86</v>
      </c>
      <c r="D87" s="24">
        <v>500</v>
      </c>
    </row>
    <row r="88" spans="1:4" ht="12.75">
      <c r="A88" s="31"/>
      <c r="B88" s="32"/>
      <c r="C88" s="48"/>
      <c r="D88" s="27"/>
    </row>
    <row r="89" spans="1:6" ht="12.75">
      <c r="A89" s="31"/>
      <c r="B89" s="32"/>
      <c r="C89" s="49" t="s">
        <v>87</v>
      </c>
      <c r="D89" s="50">
        <f>SUM(D9,D12,D20,D27,D30,D33,D52,D62,D71,D83,D86,D67)</f>
        <v>17803682.08</v>
      </c>
      <c r="F89" s="41"/>
    </row>
    <row r="90" spans="1:4" ht="12.75">
      <c r="A90" s="15"/>
      <c r="B90" s="16"/>
      <c r="C90" s="48"/>
      <c r="D90" s="24"/>
    </row>
    <row r="91" spans="1:4" ht="12.75">
      <c r="A91" s="51"/>
      <c r="B91" s="52"/>
      <c r="C91" s="53"/>
      <c r="D91" s="54"/>
    </row>
    <row r="92" spans="1:4" ht="12.75">
      <c r="A92" s="51"/>
      <c r="B92" s="52"/>
      <c r="C92" s="53"/>
      <c r="D92" s="54"/>
    </row>
    <row r="93" spans="1:4" ht="12.75">
      <c r="A93" s="51"/>
      <c r="B93" s="52"/>
      <c r="C93" s="53"/>
      <c r="D93" s="54"/>
    </row>
    <row r="94" spans="1:4" ht="12.75">
      <c r="A94" s="51"/>
      <c r="B94" s="52"/>
      <c r="C94" s="53"/>
      <c r="D94" s="55"/>
    </row>
    <row r="95" spans="1:4" ht="12.75">
      <c r="A95" s="56"/>
      <c r="B95" s="57"/>
      <c r="C95" s="58"/>
      <c r="D95" s="59"/>
    </row>
    <row r="96" spans="1:4" ht="12.75">
      <c r="A96" s="51"/>
      <c r="B96" s="52"/>
      <c r="C96" s="53"/>
      <c r="D96" s="55"/>
    </row>
    <row r="97" spans="1:4" ht="12.75">
      <c r="A97" s="51"/>
      <c r="B97" s="52"/>
      <c r="C97" s="53"/>
      <c r="D97" s="60"/>
    </row>
    <row r="98" spans="1:4" ht="12.75">
      <c r="A98" s="51"/>
      <c r="B98" s="52"/>
      <c r="C98" s="53"/>
      <c r="D98" s="55"/>
    </row>
    <row r="99" spans="1:4" ht="12.75">
      <c r="A99" s="51"/>
      <c r="B99" s="52"/>
      <c r="C99" s="53"/>
      <c r="D99" s="54"/>
    </row>
    <row r="100" spans="1:4" ht="12.75">
      <c r="A100" s="51"/>
      <c r="B100" s="52"/>
      <c r="C100" s="53"/>
      <c r="D100" s="55"/>
    </row>
    <row r="101" spans="1:4" ht="12.75">
      <c r="A101" s="56"/>
      <c r="B101" s="57"/>
      <c r="C101" s="58"/>
      <c r="D101" s="61"/>
    </row>
    <row r="102" spans="1:4" ht="12.75">
      <c r="A102" s="56"/>
      <c r="B102" s="57"/>
      <c r="C102" s="58"/>
      <c r="D102" s="61"/>
    </row>
    <row r="103" spans="1:4" ht="12.75">
      <c r="A103" s="56"/>
      <c r="B103" s="57"/>
      <c r="C103" s="58"/>
      <c r="D103" s="59"/>
    </row>
  </sheetData>
  <mergeCells count="2">
    <mergeCell ref="C1:D1"/>
    <mergeCell ref="A4:D4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N5" sqref="N5"/>
    </sheetView>
  </sheetViews>
  <sheetFormatPr defaultColWidth="9.00390625" defaultRowHeight="12.75"/>
  <cols>
    <col min="1" max="1" width="2.875" style="10" customWidth="1"/>
    <col min="2" max="2" width="10.75390625" style="10" customWidth="1"/>
    <col min="3" max="3" width="5.625" style="10" customWidth="1"/>
    <col min="4" max="4" width="9.125" style="10" customWidth="1"/>
    <col min="5" max="5" width="10.375" style="10" customWidth="1"/>
    <col min="6" max="7" width="9.125" style="10" customWidth="1"/>
    <col min="8" max="8" width="10.25390625" style="10" customWidth="1"/>
    <col min="9" max="9" width="10.75390625" style="10" customWidth="1"/>
    <col min="10" max="10" width="10.375" style="10" customWidth="1"/>
    <col min="11" max="11" width="11.125" style="10" customWidth="1"/>
    <col min="12" max="13" width="9.625" style="10" customWidth="1"/>
    <col min="14" max="14" width="9.25390625" style="10" customWidth="1"/>
    <col min="15" max="256" width="9.125" style="10" customWidth="1"/>
  </cols>
  <sheetData>
    <row r="1" spans="1:14" s="10" customFormat="1" ht="25.5" customHeight="1">
      <c r="A1" s="390"/>
      <c r="B1" s="390"/>
      <c r="C1" s="390"/>
      <c r="D1" s="390"/>
      <c r="E1" s="390"/>
      <c r="F1" s="390"/>
      <c r="G1" s="4"/>
      <c r="H1" s="4"/>
      <c r="I1" s="4"/>
      <c r="J1" s="4"/>
      <c r="K1" s="4"/>
      <c r="L1" s="4"/>
      <c r="M1" s="4" t="s">
        <v>663</v>
      </c>
      <c r="N1" s="4"/>
    </row>
    <row r="2" spans="1:14" s="10" customFormat="1" ht="12.75">
      <c r="A2" s="390"/>
      <c r="B2" s="390"/>
      <c r="C2" s="390"/>
      <c r="D2" s="390"/>
      <c r="E2" s="390"/>
      <c r="F2" s="390"/>
      <c r="G2" s="391" t="s">
        <v>664</v>
      </c>
      <c r="H2" s="391"/>
      <c r="I2" s="391"/>
      <c r="J2" s="391"/>
      <c r="K2" s="391"/>
      <c r="L2" s="391"/>
      <c r="M2" s="391"/>
      <c r="N2" s="391"/>
    </row>
    <row r="3" spans="1:14" s="10" customFormat="1" ht="12.75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10" customFormat="1" ht="12.75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</row>
    <row r="5" spans="1:14" s="10" customFormat="1" ht="12.75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</row>
    <row r="6" spans="1:14" s="10" customFormat="1" ht="15">
      <c r="A6" s="392" t="s">
        <v>665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</row>
    <row r="7" spans="1:14" s="10" customFormat="1" ht="12.75">
      <c r="A7" s="39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</row>
    <row r="8" spans="1:14" s="10" customFormat="1" ht="72.75">
      <c r="A8" s="393" t="s">
        <v>666</v>
      </c>
      <c r="B8" s="393" t="s">
        <v>667</v>
      </c>
      <c r="C8" s="393" t="s">
        <v>668</v>
      </c>
      <c r="D8" s="393"/>
      <c r="E8" s="393"/>
      <c r="F8" s="393" t="s">
        <v>669</v>
      </c>
      <c r="G8" s="393"/>
      <c r="H8" s="393"/>
      <c r="I8" s="393" t="s">
        <v>670</v>
      </c>
      <c r="J8" s="393" t="s">
        <v>671</v>
      </c>
      <c r="K8" s="393" t="s">
        <v>672</v>
      </c>
      <c r="L8" s="393" t="s">
        <v>673</v>
      </c>
      <c r="M8" s="393"/>
      <c r="N8" s="393"/>
    </row>
    <row r="9" spans="1:14" s="10" customFormat="1" ht="12.75">
      <c r="A9" s="393">
        <v>1</v>
      </c>
      <c r="B9" s="393">
        <v>2</v>
      </c>
      <c r="C9" s="393">
        <v>3</v>
      </c>
      <c r="D9" s="393"/>
      <c r="E9" s="393"/>
      <c r="F9" s="393">
        <v>4</v>
      </c>
      <c r="G9" s="393"/>
      <c r="H9" s="393"/>
      <c r="I9" s="393">
        <v>5</v>
      </c>
      <c r="J9" s="393">
        <v>6</v>
      </c>
      <c r="K9" s="393">
        <v>7</v>
      </c>
      <c r="L9" s="393">
        <v>8</v>
      </c>
      <c r="M9" s="393">
        <v>9</v>
      </c>
      <c r="N9" s="393">
        <v>10</v>
      </c>
    </row>
    <row r="10" spans="1:14" s="10" customFormat="1" ht="12.75">
      <c r="A10" s="393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>
        <v>2006</v>
      </c>
      <c r="M10" s="393">
        <v>2007</v>
      </c>
      <c r="N10" s="393">
        <v>2008</v>
      </c>
    </row>
    <row r="11" spans="1:14" s="10" customFormat="1" ht="102.75" customHeight="1">
      <c r="A11" s="393" t="s">
        <v>674</v>
      </c>
      <c r="B11" s="393" t="s">
        <v>675</v>
      </c>
      <c r="C11" s="393" t="s">
        <v>676</v>
      </c>
      <c r="D11" s="393"/>
      <c r="E11" s="393"/>
      <c r="F11" s="114" t="s">
        <v>677</v>
      </c>
      <c r="G11" s="114"/>
      <c r="H11" s="114"/>
      <c r="I11" s="393" t="s">
        <v>678</v>
      </c>
      <c r="J11" s="396">
        <f>SUM(K11:N11)</f>
        <v>2000000</v>
      </c>
      <c r="K11" s="397">
        <v>480000</v>
      </c>
      <c r="L11" s="396">
        <v>1520000</v>
      </c>
      <c r="M11" s="396">
        <v>0</v>
      </c>
      <c r="N11" s="396">
        <v>0</v>
      </c>
    </row>
    <row r="12" spans="1:14" s="10" customFormat="1" ht="126" customHeight="1">
      <c r="A12" s="393" t="s">
        <v>679</v>
      </c>
      <c r="B12" s="393" t="s">
        <v>680</v>
      </c>
      <c r="C12" s="393" t="s">
        <v>681</v>
      </c>
      <c r="D12" s="393"/>
      <c r="E12" s="393"/>
      <c r="F12" s="111" t="s">
        <v>682</v>
      </c>
      <c r="G12" s="111"/>
      <c r="H12" s="111"/>
      <c r="I12" s="393" t="s">
        <v>683</v>
      </c>
      <c r="J12" s="396">
        <f>SUM(K12:N12)</f>
        <v>680000</v>
      </c>
      <c r="K12" s="396">
        <v>36000</v>
      </c>
      <c r="L12" s="396">
        <v>50000</v>
      </c>
      <c r="M12" s="396">
        <v>594000</v>
      </c>
      <c r="N12" s="396">
        <v>0</v>
      </c>
    </row>
    <row r="13" spans="1:14" s="10" customFormat="1" ht="135.75" customHeight="1">
      <c r="A13" s="393" t="s">
        <v>684</v>
      </c>
      <c r="B13" s="393" t="s">
        <v>685</v>
      </c>
      <c r="C13" s="393" t="s">
        <v>686</v>
      </c>
      <c r="D13" s="393"/>
      <c r="E13" s="393"/>
      <c r="F13" s="111" t="s">
        <v>687</v>
      </c>
      <c r="G13" s="111"/>
      <c r="H13" s="111"/>
      <c r="I13" s="393" t="s">
        <v>688</v>
      </c>
      <c r="J13" s="396">
        <f>SUM(K13:N13)</f>
        <v>680000</v>
      </c>
      <c r="K13" s="396">
        <v>36000</v>
      </c>
      <c r="L13" s="396">
        <v>50000</v>
      </c>
      <c r="M13" s="396">
        <v>594000</v>
      </c>
      <c r="N13" s="396">
        <v>0</v>
      </c>
    </row>
  </sheetData>
  <mergeCells count="16">
    <mergeCell ref="M1:N1"/>
    <mergeCell ref="G2:N2"/>
    <mergeCell ref="A6:N6"/>
    <mergeCell ref="C8:E8"/>
    <mergeCell ref="F8:H8"/>
    <mergeCell ref="L8:N8"/>
    <mergeCell ref="C9:E9"/>
    <mergeCell ref="F9:H9"/>
    <mergeCell ref="C10:E10"/>
    <mergeCell ref="F10:H10"/>
    <mergeCell ref="C11:E11"/>
    <mergeCell ref="F11:H11"/>
    <mergeCell ref="C12:E12"/>
    <mergeCell ref="F12:H12"/>
    <mergeCell ref="C13:E13"/>
    <mergeCell ref="F13:H13"/>
  </mergeCells>
  <printOptions/>
  <pageMargins left="0.7875" right="0.7875" top="1.3777777777777778" bottom="0.9840277777777778" header="0.5118055555555556" footer="0.5118055555555556"/>
  <pageSetup fitToHeight="0" horizontalDpi="300" verticalDpi="300" orientation="landscape" paperSize="9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1" max="8" width="9.00390625" style="0" customWidth="1"/>
    <col min="9" max="9" width="5.25390625" style="1" customWidth="1"/>
    <col min="10" max="256" width="9.00390625" style="0" customWidth="1"/>
  </cols>
  <sheetData>
    <row r="1" spans="7:9" ht="12.75">
      <c r="G1" s="57" t="s">
        <v>689</v>
      </c>
      <c r="H1" s="57"/>
      <c r="I1" s="57"/>
    </row>
    <row r="2" ht="12.75"/>
  </sheetData>
  <mergeCells count="1">
    <mergeCell ref="G1:I1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3" sqref="D3"/>
    </sheetView>
  </sheetViews>
  <sheetFormatPr defaultColWidth="9.00390625" defaultRowHeight="12.75"/>
  <cols>
    <col min="1" max="1" width="3.25390625" style="1" customWidth="1"/>
    <col min="2" max="2" width="7.25390625" style="1" customWidth="1"/>
    <col min="3" max="3" width="55.25390625" style="1" customWidth="1"/>
    <col min="4" max="4" width="12.00390625" style="1" customWidth="1"/>
    <col min="5" max="6" width="0" style="1" hidden="1" customWidth="1"/>
    <col min="7" max="256" width="9.00390625" style="0" customWidth="1"/>
  </cols>
  <sheetData>
    <row r="1" spans="1:6" ht="15">
      <c r="A1" s="2"/>
      <c r="B1" s="2"/>
      <c r="C1" s="2"/>
      <c r="D1" s="62" t="s">
        <v>88</v>
      </c>
      <c r="E1" s="2"/>
      <c r="F1" s="2"/>
    </row>
    <row r="2" spans="1:6" ht="12.75">
      <c r="A2" s="2"/>
      <c r="B2" s="57" t="s">
        <v>89</v>
      </c>
      <c r="C2" s="57"/>
      <c r="D2" s="57"/>
      <c r="E2" s="2"/>
      <c r="F2" s="2"/>
    </row>
    <row r="3" spans="1:7" ht="12.75">
      <c r="A3" s="2"/>
      <c r="B3" s="2"/>
      <c r="C3" s="63"/>
      <c r="D3" s="2"/>
      <c r="E3" s="2"/>
      <c r="F3" s="2"/>
      <c r="G3" s="1" t="s">
        <v>90</v>
      </c>
    </row>
    <row r="4" spans="1:6" ht="12.75">
      <c r="A4" s="2"/>
      <c r="B4" s="2"/>
      <c r="C4" s="2"/>
      <c r="D4" s="2"/>
      <c r="E4" s="2"/>
      <c r="F4" s="2"/>
    </row>
    <row r="5" spans="1:6" ht="12.75">
      <c r="A5" s="64" t="s">
        <v>91</v>
      </c>
      <c r="B5" s="64"/>
      <c r="C5" s="64"/>
      <c r="D5" s="64"/>
      <c r="E5" s="64"/>
      <c r="F5" s="64"/>
    </row>
    <row r="6" spans="1:6" ht="12.75">
      <c r="A6" s="2"/>
      <c r="B6" s="2"/>
      <c r="C6" s="2"/>
      <c r="D6" s="2"/>
      <c r="E6" s="2"/>
      <c r="F6" s="2"/>
    </row>
    <row r="7" spans="1:6" ht="24.75">
      <c r="A7" s="65" t="s">
        <v>92</v>
      </c>
      <c r="B7" s="65" t="s">
        <v>93</v>
      </c>
      <c r="C7" s="65" t="s">
        <v>94</v>
      </c>
      <c r="D7" s="66" t="s">
        <v>95</v>
      </c>
      <c r="E7" s="67"/>
      <c r="F7" s="68"/>
    </row>
    <row r="8" spans="1:6" ht="12.75">
      <c r="A8" s="65">
        <v>1</v>
      </c>
      <c r="B8" s="65">
        <v>2</v>
      </c>
      <c r="C8" s="65">
        <v>3</v>
      </c>
      <c r="D8" s="66">
        <v>4</v>
      </c>
      <c r="E8" s="69"/>
      <c r="F8" s="70"/>
    </row>
    <row r="9" spans="1:6" ht="12.75">
      <c r="A9" s="71"/>
      <c r="B9" s="72"/>
      <c r="C9" s="71"/>
      <c r="D9" s="73"/>
      <c r="E9" s="74"/>
      <c r="F9" s="75"/>
    </row>
    <row r="10" spans="1:6" ht="12.75">
      <c r="A10" s="76" t="s">
        <v>96</v>
      </c>
      <c r="B10" s="77">
        <v>750</v>
      </c>
      <c r="C10" s="76" t="s">
        <v>97</v>
      </c>
      <c r="D10" s="42">
        <f>D11</f>
        <v>68292</v>
      </c>
      <c r="E10" s="41"/>
      <c r="F10" s="78"/>
    </row>
    <row r="11" spans="1:6" ht="12.75">
      <c r="A11" s="79"/>
      <c r="B11" s="80"/>
      <c r="C11" s="81" t="s">
        <v>98</v>
      </c>
      <c r="D11" s="82">
        <f>SUM(D12:D14)</f>
        <v>68292</v>
      </c>
      <c r="E11" s="41"/>
      <c r="F11" s="78"/>
    </row>
    <row r="12" spans="1:6" ht="24.75">
      <c r="A12" s="71"/>
      <c r="B12" s="72"/>
      <c r="C12" s="71" t="s">
        <v>99</v>
      </c>
      <c r="D12" s="73">
        <v>60700</v>
      </c>
      <c r="E12" s="41"/>
      <c r="F12" s="78"/>
    </row>
    <row r="13" spans="1:6" ht="12.75">
      <c r="A13" s="71"/>
      <c r="B13" s="72"/>
      <c r="C13" s="71" t="s">
        <v>100</v>
      </c>
      <c r="D13" s="73">
        <v>2800</v>
      </c>
      <c r="E13" s="41"/>
      <c r="F13" s="78"/>
    </row>
    <row r="14" spans="1:6" ht="12.75">
      <c r="A14" s="71"/>
      <c r="B14" s="72"/>
      <c r="C14" s="71" t="s">
        <v>101</v>
      </c>
      <c r="D14" s="73">
        <v>4792</v>
      </c>
      <c r="E14" s="2"/>
      <c r="F14" s="78"/>
    </row>
    <row r="15" spans="1:6" ht="12.75">
      <c r="A15" s="71"/>
      <c r="B15" s="72"/>
      <c r="C15" s="71"/>
      <c r="D15" s="73"/>
      <c r="E15" s="41"/>
      <c r="F15" s="78"/>
    </row>
    <row r="16" spans="1:6" ht="24.75">
      <c r="A16" s="76" t="s">
        <v>102</v>
      </c>
      <c r="B16" s="77">
        <v>751</v>
      </c>
      <c r="C16" s="76" t="s">
        <v>103</v>
      </c>
      <c r="D16" s="42">
        <f>D17</f>
        <v>3000</v>
      </c>
      <c r="E16" s="41"/>
      <c r="F16" s="78"/>
    </row>
    <row r="17" spans="1:6" ht="24.75">
      <c r="A17" s="81"/>
      <c r="B17" s="83"/>
      <c r="C17" s="84" t="s">
        <v>104</v>
      </c>
      <c r="D17" s="85">
        <f>'załącznik nr 1Dochody'!D28</f>
        <v>3000</v>
      </c>
      <c r="E17" s="41"/>
      <c r="F17" s="78"/>
    </row>
    <row r="18" spans="1:6" ht="12.75">
      <c r="A18" s="71"/>
      <c r="B18" s="71"/>
      <c r="C18" s="71"/>
      <c r="D18" s="86"/>
      <c r="E18" s="41"/>
      <c r="F18" s="78"/>
    </row>
    <row r="19" spans="1:6" s="89" customFormat="1" ht="12.75">
      <c r="A19" s="76" t="s">
        <v>105</v>
      </c>
      <c r="B19" s="77">
        <v>852</v>
      </c>
      <c r="C19" s="76" t="s">
        <v>106</v>
      </c>
      <c r="D19" s="42">
        <f>SUM(D21:D23)</f>
        <v>2295860</v>
      </c>
      <c r="E19" s="87"/>
      <c r="F19" s="88"/>
    </row>
    <row r="20" spans="1:6" ht="12.75">
      <c r="A20" s="79"/>
      <c r="B20" s="80"/>
      <c r="C20" s="81" t="s">
        <v>107</v>
      </c>
      <c r="D20" s="82">
        <f>SUM(D21:D23)</f>
        <v>2295860</v>
      </c>
      <c r="E20" s="41"/>
      <c r="F20" s="78"/>
    </row>
    <row r="21" spans="1:6" ht="24.75">
      <c r="A21" s="71"/>
      <c r="B21" s="72"/>
      <c r="C21" s="71" t="s">
        <v>108</v>
      </c>
      <c r="D21" s="73">
        <v>2219879</v>
      </c>
      <c r="E21" s="2"/>
      <c r="F21" s="78"/>
    </row>
    <row r="22" spans="1:6" ht="36.75">
      <c r="A22" s="71"/>
      <c r="B22" s="72"/>
      <c r="C22" s="71" t="s">
        <v>109</v>
      </c>
      <c r="D22" s="73">
        <v>6424</v>
      </c>
      <c r="E22" s="90"/>
      <c r="F22" s="91"/>
    </row>
    <row r="23" spans="1:6" ht="24.75">
      <c r="A23" s="71"/>
      <c r="B23" s="72"/>
      <c r="C23" s="71" t="s">
        <v>110</v>
      </c>
      <c r="D23" s="73">
        <v>69557</v>
      </c>
      <c r="E23" s="41"/>
      <c r="F23" s="92"/>
    </row>
    <row r="24" spans="1:6" ht="12.75">
      <c r="A24" s="71"/>
      <c r="B24" s="72"/>
      <c r="C24" s="71"/>
      <c r="D24" s="73"/>
      <c r="E24" s="41"/>
      <c r="F24" s="92"/>
    </row>
    <row r="25" spans="1:6" s="89" customFormat="1" ht="12.75">
      <c r="A25" s="93"/>
      <c r="B25" s="94"/>
      <c r="C25" s="76" t="s">
        <v>111</v>
      </c>
      <c r="D25" s="42">
        <f>SUM(D19,D16,D10)</f>
        <v>2367152</v>
      </c>
      <c r="E25" s="87"/>
      <c r="F25" s="95"/>
    </row>
    <row r="26" spans="1:6" ht="12.75">
      <c r="A26" s="71"/>
      <c r="B26" s="72"/>
      <c r="C26" s="71" t="s">
        <v>112</v>
      </c>
      <c r="D26" s="73"/>
      <c r="E26" s="96"/>
      <c r="F26" s="97"/>
    </row>
    <row r="27" spans="1:6" ht="12.75">
      <c r="A27" s="71"/>
      <c r="B27" s="72"/>
      <c r="C27" s="71" t="s">
        <v>113</v>
      </c>
      <c r="D27" s="73">
        <f>D25-D28</f>
        <v>2364152</v>
      </c>
      <c r="E27" s="2"/>
      <c r="F27" s="2"/>
    </row>
    <row r="28" spans="1:6" ht="12.75">
      <c r="A28" s="71"/>
      <c r="B28" s="71"/>
      <c r="C28" s="71" t="s">
        <v>114</v>
      </c>
      <c r="D28" s="73">
        <f>SUM(D16)</f>
        <v>3000</v>
      </c>
      <c r="E28" s="2"/>
      <c r="F28" s="2"/>
    </row>
  </sheetData>
  <mergeCells count="2">
    <mergeCell ref="B2:D2"/>
    <mergeCell ref="A5:F5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00390625" defaultRowHeight="12.75" outlineLevelRow="2"/>
  <cols>
    <col min="1" max="1" width="3.125" style="1" customWidth="1"/>
    <col min="2" max="2" width="5.75390625" style="1" customWidth="1"/>
    <col min="3" max="3" width="10.75390625" style="1" customWidth="1"/>
    <col min="4" max="4" width="41.875" style="1" customWidth="1"/>
    <col min="5" max="5" width="14.75390625" style="1" customWidth="1"/>
    <col min="6" max="256" width="9.00390625" style="0" customWidth="1"/>
  </cols>
  <sheetData>
    <row r="1" ht="15">
      <c r="E1" s="98"/>
    </row>
    <row r="2" spans="1:5" ht="12.75">
      <c r="A2" s="57" t="s">
        <v>115</v>
      </c>
      <c r="B2" s="57"/>
      <c r="C2" s="57"/>
      <c r="D2" s="57"/>
      <c r="E2" s="57"/>
    </row>
    <row r="3" ht="12.75"/>
    <row r="4" spans="1:5" ht="12.75">
      <c r="A4" s="99" t="s">
        <v>116</v>
      </c>
      <c r="B4" s="99" t="s">
        <v>117</v>
      </c>
      <c r="C4" s="99" t="s">
        <v>118</v>
      </c>
      <c r="D4" s="100" t="s">
        <v>119</v>
      </c>
      <c r="E4" s="49" t="s">
        <v>120</v>
      </c>
    </row>
    <row r="5" spans="1:5" ht="12.75">
      <c r="A5" s="49">
        <v>1</v>
      </c>
      <c r="B5" s="49">
        <v>2</v>
      </c>
      <c r="C5" s="49">
        <v>3</v>
      </c>
      <c r="D5" s="101">
        <v>4</v>
      </c>
      <c r="E5" s="49">
        <v>5</v>
      </c>
    </row>
    <row r="6" spans="1:5" ht="12.75">
      <c r="A6" s="49"/>
      <c r="B6" s="49"/>
      <c r="C6" s="49"/>
      <c r="D6" s="101"/>
      <c r="E6" s="49"/>
    </row>
    <row r="7" spans="1:5" ht="12.75">
      <c r="A7" s="102" t="s">
        <v>121</v>
      </c>
      <c r="B7" s="102">
        <v>750</v>
      </c>
      <c r="C7" s="102"/>
      <c r="D7" s="103" t="s">
        <v>122</v>
      </c>
      <c r="E7" s="104">
        <f>SUM(E9)</f>
        <v>68292</v>
      </c>
    </row>
    <row r="8" spans="1:5" ht="12.75">
      <c r="A8" s="99"/>
      <c r="B8" s="99"/>
      <c r="C8" s="99"/>
      <c r="D8" s="105"/>
      <c r="E8" s="106"/>
    </row>
    <row r="9" spans="1:5" ht="12.75">
      <c r="A9" s="107"/>
      <c r="B9" s="107"/>
      <c r="C9" s="107">
        <v>75011</v>
      </c>
      <c r="D9" s="108" t="s">
        <v>123</v>
      </c>
      <c r="E9" s="109">
        <f>SUM(E10)</f>
        <v>68292</v>
      </c>
    </row>
    <row r="10" spans="1:5" ht="12.75" outlineLevel="1">
      <c r="A10" s="110"/>
      <c r="B10" s="110"/>
      <c r="C10" s="110"/>
      <c r="D10" s="111" t="s">
        <v>124</v>
      </c>
      <c r="E10" s="112">
        <f>SUM(E11:E11)</f>
        <v>68292</v>
      </c>
    </row>
    <row r="11" spans="1:5" ht="12.75" outlineLevel="1">
      <c r="A11" s="110"/>
      <c r="B11" s="110"/>
      <c r="C11" s="110"/>
      <c r="D11" s="111" t="s">
        <v>125</v>
      </c>
      <c r="E11" s="112">
        <f>'załącznik nr 4 Wydatki'!E91</f>
        <v>68292</v>
      </c>
    </row>
    <row r="12" spans="1:5" ht="12.75" outlineLevel="1">
      <c r="A12" s="110"/>
      <c r="B12" s="113"/>
      <c r="C12" s="113"/>
      <c r="D12" s="111"/>
      <c r="E12" s="112"/>
    </row>
    <row r="13" spans="1:5" ht="36.75" outlineLevel="1">
      <c r="A13" s="102" t="s">
        <v>126</v>
      </c>
      <c r="B13" s="102">
        <v>751</v>
      </c>
      <c r="C13" s="102"/>
      <c r="D13" s="103" t="s">
        <v>127</v>
      </c>
      <c r="E13" s="104">
        <f>SUM(E15)</f>
        <v>3000</v>
      </c>
    </row>
    <row r="14" spans="1:5" ht="12.75" outlineLevel="1">
      <c r="A14" s="110"/>
      <c r="B14" s="110"/>
      <c r="C14" s="110"/>
      <c r="D14" s="105"/>
      <c r="E14" s="106"/>
    </row>
    <row r="15" spans="1:5" ht="24.75" outlineLevel="1">
      <c r="A15" s="107"/>
      <c r="B15" s="107"/>
      <c r="C15" s="107">
        <v>75101</v>
      </c>
      <c r="D15" s="108" t="s">
        <v>128</v>
      </c>
      <c r="E15" s="109">
        <f>E16</f>
        <v>3000</v>
      </c>
    </row>
    <row r="16" spans="1:5" ht="12.75" outlineLevel="2">
      <c r="A16" s="110"/>
      <c r="B16" s="110"/>
      <c r="C16" s="110"/>
      <c r="D16" s="111" t="s">
        <v>129</v>
      </c>
      <c r="E16" s="112">
        <f>E17</f>
        <v>3000</v>
      </c>
    </row>
    <row r="17" spans="1:5" ht="12.75" outlineLevel="2">
      <c r="A17" s="110"/>
      <c r="B17" s="110"/>
      <c r="C17" s="110"/>
      <c r="D17" s="114" t="s">
        <v>130</v>
      </c>
      <c r="E17" s="112">
        <f>'załącznik nr 4 Wydatki'!E125</f>
        <v>3000</v>
      </c>
    </row>
    <row r="18" spans="1:5" ht="12.75" outlineLevel="1">
      <c r="A18" s="110"/>
      <c r="B18" s="115"/>
      <c r="C18" s="115"/>
      <c r="D18" s="111"/>
      <c r="E18" s="112"/>
    </row>
    <row r="19" spans="1:5" ht="12.75" outlineLevel="1">
      <c r="A19" s="102" t="s">
        <v>131</v>
      </c>
      <c r="B19" s="102">
        <v>852</v>
      </c>
      <c r="C19" s="102"/>
      <c r="D19" s="103" t="s">
        <v>132</v>
      </c>
      <c r="E19" s="104">
        <f>SUM(E21,E29,E33)</f>
        <v>2295860</v>
      </c>
    </row>
    <row r="20" spans="1:5" ht="12.75" outlineLevel="1">
      <c r="A20" s="99"/>
      <c r="B20" s="99"/>
      <c r="C20" s="99"/>
      <c r="D20" s="105"/>
      <c r="E20" s="106"/>
    </row>
    <row r="21" spans="1:5" ht="36.75" outlineLevel="1">
      <c r="A21" s="107"/>
      <c r="B21" s="107"/>
      <c r="C21" s="107">
        <v>85212</v>
      </c>
      <c r="D21" s="108" t="s">
        <v>133</v>
      </c>
      <c r="E21" s="109">
        <f>SUM(E22)</f>
        <v>2219879</v>
      </c>
    </row>
    <row r="22" spans="1:5" ht="12.75" outlineLevel="1">
      <c r="A22" s="48"/>
      <c r="B22" s="48"/>
      <c r="C22" s="48"/>
      <c r="D22" s="116" t="s">
        <v>134</v>
      </c>
      <c r="E22" s="117">
        <f>SUM(E23:E27)</f>
        <v>2219879</v>
      </c>
    </row>
    <row r="23" spans="1:5" ht="12.75" outlineLevel="1">
      <c r="A23" s="48"/>
      <c r="B23" s="48"/>
      <c r="C23" s="48"/>
      <c r="D23" s="116" t="s">
        <v>135</v>
      </c>
      <c r="E23" s="117">
        <f>'załącznik nr 4 Wydatki'!E260</f>
        <v>1982207</v>
      </c>
    </row>
    <row r="24" spans="1:5" s="3" customFormat="1" ht="12.75" outlineLevel="1">
      <c r="A24" s="48"/>
      <c r="B24" s="48"/>
      <c r="C24" s="48"/>
      <c r="D24" s="116" t="s">
        <v>136</v>
      </c>
      <c r="E24" s="117">
        <f>'załącznik nr 4 Wydatki'!E262</f>
        <v>24585</v>
      </c>
    </row>
    <row r="25" spans="1:5" s="3" customFormat="1" ht="12.75" outlineLevel="1">
      <c r="A25" s="48"/>
      <c r="B25" s="48"/>
      <c r="C25" s="48"/>
      <c r="D25" s="116" t="s">
        <v>137</v>
      </c>
      <c r="E25" s="117">
        <f>'załącznik nr 4 Wydatki'!E259</f>
        <v>49773</v>
      </c>
    </row>
    <row r="26" spans="1:5" s="3" customFormat="1" ht="12.75" outlineLevel="1">
      <c r="A26" s="48"/>
      <c r="B26" s="48"/>
      <c r="C26" s="48"/>
      <c r="D26" s="116" t="s">
        <v>138</v>
      </c>
      <c r="E26" s="117">
        <f>'załącznik nr 4 Wydatki'!E263</f>
        <v>14163</v>
      </c>
    </row>
    <row r="27" spans="1:5" ht="12.75" outlineLevel="1">
      <c r="A27" s="99"/>
      <c r="B27" s="99"/>
      <c r="C27" s="99"/>
      <c r="D27" s="118" t="s">
        <v>139</v>
      </c>
      <c r="E27" s="117">
        <f>'załącznik nr 4 Wydatki'!E261</f>
        <v>149151</v>
      </c>
    </row>
    <row r="28" spans="1:5" ht="12.75" outlineLevel="1">
      <c r="A28" s="99"/>
      <c r="B28" s="99"/>
      <c r="C28" s="99"/>
      <c r="D28" s="118"/>
      <c r="E28" s="106"/>
    </row>
    <row r="29" spans="1:5" ht="48.75" outlineLevel="1">
      <c r="A29" s="107"/>
      <c r="B29" s="107"/>
      <c r="C29" s="107">
        <v>85213</v>
      </c>
      <c r="D29" s="119" t="s">
        <v>140</v>
      </c>
      <c r="E29" s="109">
        <f>SUM(E30)</f>
        <v>6424</v>
      </c>
    </row>
    <row r="30" spans="1:5" ht="12.75" outlineLevel="2">
      <c r="A30" s="110"/>
      <c r="B30" s="110"/>
      <c r="C30" s="110"/>
      <c r="D30" s="111" t="s">
        <v>141</v>
      </c>
      <c r="E30" s="112">
        <f>SUM(E31)</f>
        <v>6424</v>
      </c>
    </row>
    <row r="31" spans="1:5" ht="12.75" outlineLevel="2">
      <c r="A31" s="110"/>
      <c r="B31" s="110"/>
      <c r="C31" s="110"/>
      <c r="D31" s="111" t="s">
        <v>142</v>
      </c>
      <c r="E31" s="112">
        <f>'załącznik nr 4 Wydatki'!E267</f>
        <v>6424</v>
      </c>
    </row>
    <row r="32" spans="1:5" ht="12.75" outlineLevel="2">
      <c r="A32" s="110"/>
      <c r="B32" s="110"/>
      <c r="C32" s="110"/>
      <c r="D32" s="111"/>
      <c r="E32" s="112"/>
    </row>
    <row r="33" spans="1:5" ht="24.75" outlineLevel="2">
      <c r="A33" s="107"/>
      <c r="B33" s="107"/>
      <c r="C33" s="107">
        <v>85214</v>
      </c>
      <c r="D33" s="119" t="s">
        <v>143</v>
      </c>
      <c r="E33" s="109">
        <f>SUM(E34)</f>
        <v>69557</v>
      </c>
    </row>
    <row r="34" spans="1:5" ht="12.75" outlineLevel="1">
      <c r="A34" s="110"/>
      <c r="B34" s="110"/>
      <c r="C34" s="110"/>
      <c r="D34" s="111" t="s">
        <v>144</v>
      </c>
      <c r="E34" s="112">
        <f>SUM(E35:E35)</f>
        <v>69557</v>
      </c>
    </row>
    <row r="35" spans="1:5" ht="12.75" outlineLevel="1">
      <c r="A35" s="110"/>
      <c r="B35" s="110"/>
      <c r="C35" s="110"/>
      <c r="D35" s="111" t="s">
        <v>145</v>
      </c>
      <c r="E35" s="112">
        <v>69557</v>
      </c>
    </row>
    <row r="36" spans="1:5" ht="12.75" outlineLevel="2">
      <c r="A36" s="110"/>
      <c r="B36" s="110"/>
      <c r="C36" s="110"/>
      <c r="D36" s="111"/>
      <c r="E36" s="112"/>
    </row>
    <row r="37" spans="1:6" s="89" customFormat="1" ht="12.75">
      <c r="A37" s="120"/>
      <c r="B37" s="120"/>
      <c r="C37" s="120"/>
      <c r="D37" s="103" t="s">
        <v>146</v>
      </c>
      <c r="E37" s="104">
        <f>SUM(E7,E13,E19)</f>
        <v>2367152</v>
      </c>
      <c r="F37" s="87"/>
    </row>
    <row r="38" spans="1:5" ht="12.75">
      <c r="A38" s="113"/>
      <c r="B38" s="113"/>
      <c r="C38" s="113"/>
      <c r="D38" s="111"/>
      <c r="E38" s="110"/>
    </row>
  </sheetData>
  <mergeCells count="1">
    <mergeCell ref="A2:E2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6"/>
  <sheetViews>
    <sheetView workbookViewId="0" topLeftCell="A1">
      <selection activeCell="E2" sqref="E2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8.125" style="1" customWidth="1"/>
    <col min="4" max="4" width="42.625" style="1" customWidth="1"/>
    <col min="5" max="5" width="14.625" style="1" customWidth="1"/>
    <col min="6" max="6" width="13.75390625" style="2" customWidth="1"/>
    <col min="7" max="7" width="8.25390625" style="121" customWidth="1"/>
    <col min="8" max="8" width="10.75390625" style="41" customWidth="1"/>
    <col min="9" max="9" width="11.75390625" style="41" customWidth="1"/>
    <col min="10" max="13" width="9.125" style="41" customWidth="1"/>
    <col min="14" max="17" width="9.125" style="2" customWidth="1"/>
    <col min="18" max="256" width="9.00390625" style="0" customWidth="1"/>
  </cols>
  <sheetData>
    <row r="1" spans="1:5" ht="25.5" customHeight="1">
      <c r="A1" s="2"/>
      <c r="B1" s="2"/>
      <c r="C1" s="2"/>
      <c r="D1" s="4" t="s">
        <v>147</v>
      </c>
      <c r="E1" s="4"/>
    </row>
    <row r="2" spans="1:5" ht="12.75">
      <c r="A2" s="2"/>
      <c r="B2" s="2"/>
      <c r="C2" s="2"/>
      <c r="D2" s="2"/>
      <c r="E2" s="64"/>
    </row>
    <row r="3" spans="1:17" s="10" customFormat="1" ht="26.25" customHeight="1">
      <c r="A3" s="122" t="s">
        <v>148</v>
      </c>
      <c r="B3" s="122"/>
      <c r="C3" s="122"/>
      <c r="D3" s="122"/>
      <c r="E3" s="122"/>
      <c r="F3" s="123"/>
      <c r="G3" s="124"/>
      <c r="H3" s="123"/>
      <c r="I3" s="123"/>
      <c r="J3" s="123"/>
      <c r="K3" s="123"/>
      <c r="L3" s="123"/>
      <c r="M3" s="123"/>
      <c r="N3" s="9"/>
      <c r="O3" s="9"/>
      <c r="P3" s="9"/>
      <c r="Q3" s="9"/>
    </row>
    <row r="4" spans="1:17" s="133" customFormat="1" ht="12.75" customHeight="1">
      <c r="A4" s="125" t="s">
        <v>149</v>
      </c>
      <c r="B4" s="125" t="s">
        <v>150</v>
      </c>
      <c r="C4" s="125" t="s">
        <v>151</v>
      </c>
      <c r="D4" s="126" t="s">
        <v>152</v>
      </c>
      <c r="E4" s="127" t="s">
        <v>153</v>
      </c>
      <c r="F4" s="128"/>
      <c r="G4" s="129"/>
      <c r="H4" s="130"/>
      <c r="I4" s="130"/>
      <c r="J4" s="131"/>
      <c r="K4" s="131"/>
      <c r="L4" s="131"/>
      <c r="M4" s="131"/>
      <c r="N4" s="132"/>
      <c r="O4" s="132"/>
      <c r="P4" s="132"/>
      <c r="Q4" s="132"/>
    </row>
    <row r="5" spans="1:17" s="133" customFormat="1" ht="12.75">
      <c r="A5" s="125">
        <v>1</v>
      </c>
      <c r="B5" s="125">
        <v>2</v>
      </c>
      <c r="C5" s="125">
        <v>3</v>
      </c>
      <c r="D5" s="126">
        <v>4</v>
      </c>
      <c r="E5" s="126">
        <v>5</v>
      </c>
      <c r="F5" s="134"/>
      <c r="G5" s="135"/>
      <c r="H5" s="130"/>
      <c r="I5" s="130"/>
      <c r="J5" s="131"/>
      <c r="K5" s="131"/>
      <c r="L5" s="131"/>
      <c r="M5" s="131"/>
      <c r="N5" s="132"/>
      <c r="O5" s="132"/>
      <c r="P5" s="132"/>
      <c r="Q5" s="132"/>
    </row>
    <row r="6" spans="1:17" s="133" customFormat="1" ht="12.75">
      <c r="A6" s="125"/>
      <c r="B6" s="125"/>
      <c r="C6" s="125"/>
      <c r="D6" s="136"/>
      <c r="E6" s="137"/>
      <c r="F6" s="138"/>
      <c r="G6" s="139"/>
      <c r="H6" s="140"/>
      <c r="I6" s="140"/>
      <c r="J6" s="131"/>
      <c r="K6" s="131"/>
      <c r="L6" s="131"/>
      <c r="M6" s="131"/>
      <c r="N6" s="132"/>
      <c r="O6" s="132"/>
      <c r="P6" s="132"/>
      <c r="Q6" s="132"/>
    </row>
    <row r="7" spans="1:17" s="149" customFormat="1" ht="12.75">
      <c r="A7" s="141" t="s">
        <v>154</v>
      </c>
      <c r="B7" s="141" t="s">
        <v>155</v>
      </c>
      <c r="C7" s="141"/>
      <c r="D7" s="142" t="s">
        <v>156</v>
      </c>
      <c r="E7" s="143">
        <f>SUM(E9,E13,E21,E25)</f>
        <v>271500</v>
      </c>
      <c r="F7" s="144"/>
      <c r="G7" s="145"/>
      <c r="H7" s="146"/>
      <c r="I7" s="146"/>
      <c r="J7" s="147"/>
      <c r="K7" s="147"/>
      <c r="L7" s="147"/>
      <c r="M7" s="147"/>
      <c r="N7" s="148"/>
      <c r="O7" s="148"/>
      <c r="P7" s="148"/>
      <c r="Q7" s="148"/>
    </row>
    <row r="8" spans="1:17" s="133" customFormat="1" ht="12.75">
      <c r="A8" s="150"/>
      <c r="B8" s="150"/>
      <c r="C8" s="150"/>
      <c r="D8" s="151"/>
      <c r="E8" s="152"/>
      <c r="F8" s="138"/>
      <c r="G8" s="139"/>
      <c r="H8" s="140"/>
      <c r="I8" s="140"/>
      <c r="J8" s="131"/>
      <c r="K8" s="131"/>
      <c r="L8" s="131"/>
      <c r="M8" s="131"/>
      <c r="N8" s="132"/>
      <c r="O8" s="132"/>
      <c r="P8" s="132"/>
      <c r="Q8" s="132"/>
    </row>
    <row r="9" spans="1:17" s="133" customFormat="1" ht="12.75">
      <c r="A9" s="153"/>
      <c r="B9" s="153"/>
      <c r="C9" s="153" t="s">
        <v>157</v>
      </c>
      <c r="D9" s="154" t="s">
        <v>158</v>
      </c>
      <c r="E9" s="155">
        <f>E10</f>
        <v>20000</v>
      </c>
      <c r="F9" s="156"/>
      <c r="G9" s="139"/>
      <c r="H9" s="140"/>
      <c r="I9" s="140"/>
      <c r="J9" s="131"/>
      <c r="K9" s="131"/>
      <c r="L9" s="131"/>
      <c r="M9" s="131"/>
      <c r="N9" s="132"/>
      <c r="O9" s="132"/>
      <c r="P9" s="132"/>
      <c r="Q9" s="132"/>
    </row>
    <row r="10" spans="1:17" s="133" customFormat="1" ht="12.75">
      <c r="A10" s="157"/>
      <c r="B10" s="157"/>
      <c r="C10" s="150"/>
      <c r="D10" s="118" t="s">
        <v>159</v>
      </c>
      <c r="E10" s="152">
        <f>E11</f>
        <v>20000</v>
      </c>
      <c r="F10" s="158"/>
      <c r="G10" s="139"/>
      <c r="H10" s="140"/>
      <c r="I10" s="140"/>
      <c r="J10" s="131"/>
      <c r="K10" s="131"/>
      <c r="L10" s="131"/>
      <c r="M10" s="131"/>
      <c r="N10" s="132"/>
      <c r="O10" s="132"/>
      <c r="P10" s="132"/>
      <c r="Q10" s="132"/>
    </row>
    <row r="11" spans="1:17" s="133" customFormat="1" ht="36.75">
      <c r="A11" s="157"/>
      <c r="B11" s="157"/>
      <c r="C11" s="150"/>
      <c r="D11" s="118" t="s">
        <v>160</v>
      </c>
      <c r="E11" s="152">
        <v>20000</v>
      </c>
      <c r="F11" s="138"/>
      <c r="G11" s="139"/>
      <c r="H11" s="140"/>
      <c r="I11" s="140"/>
      <c r="J11" s="131"/>
      <c r="K11" s="131"/>
      <c r="L11" s="131"/>
      <c r="M11" s="131"/>
      <c r="N11" s="132"/>
      <c r="O11" s="132"/>
      <c r="P11" s="132"/>
      <c r="Q11" s="132"/>
    </row>
    <row r="12" spans="1:17" s="133" customFormat="1" ht="12.75">
      <c r="A12" s="157"/>
      <c r="B12" s="157"/>
      <c r="C12" s="157"/>
      <c r="D12" s="159"/>
      <c r="E12" s="137"/>
      <c r="F12" s="138"/>
      <c r="G12" s="139"/>
      <c r="H12" s="140"/>
      <c r="I12" s="140"/>
      <c r="J12" s="131"/>
      <c r="K12" s="131"/>
      <c r="L12" s="131"/>
      <c r="M12" s="131"/>
      <c r="N12" s="132"/>
      <c r="O12" s="132"/>
      <c r="P12" s="132"/>
      <c r="Q12" s="132"/>
    </row>
    <row r="13" spans="1:17" s="133" customFormat="1" ht="12.75">
      <c r="A13" s="153"/>
      <c r="B13" s="153"/>
      <c r="C13" s="153" t="s">
        <v>161</v>
      </c>
      <c r="D13" s="154" t="s">
        <v>162</v>
      </c>
      <c r="E13" s="160">
        <f>SUM(E14)</f>
        <v>245000</v>
      </c>
      <c r="F13" s="161"/>
      <c r="G13" s="139"/>
      <c r="H13" s="140"/>
      <c r="I13" s="140"/>
      <c r="J13" s="131"/>
      <c r="K13" s="131"/>
      <c r="L13" s="131"/>
      <c r="M13" s="131"/>
      <c r="N13" s="132"/>
      <c r="O13" s="132"/>
      <c r="P13" s="132"/>
      <c r="Q13" s="132"/>
    </row>
    <row r="14" spans="1:17" s="133" customFormat="1" ht="12.75">
      <c r="A14" s="157"/>
      <c r="B14" s="157"/>
      <c r="C14" s="157"/>
      <c r="D14" s="159" t="s">
        <v>163</v>
      </c>
      <c r="E14" s="162">
        <f>SUM(E15:E19)</f>
        <v>245000</v>
      </c>
      <c r="F14" s="138"/>
      <c r="G14" s="139"/>
      <c r="H14" s="140"/>
      <c r="I14" s="140"/>
      <c r="J14" s="131"/>
      <c r="K14" s="131"/>
      <c r="L14" s="131"/>
      <c r="M14" s="131"/>
      <c r="N14" s="132"/>
      <c r="O14" s="132"/>
      <c r="P14" s="132"/>
      <c r="Q14" s="132"/>
    </row>
    <row r="15" spans="1:13" s="132" customFormat="1" ht="36.75">
      <c r="A15" s="157"/>
      <c r="B15" s="157"/>
      <c r="C15" s="157"/>
      <c r="D15" s="159" t="s">
        <v>164</v>
      </c>
      <c r="E15" s="137">
        <v>10000</v>
      </c>
      <c r="F15" s="138"/>
      <c r="G15" s="139"/>
      <c r="H15" s="140"/>
      <c r="I15" s="140"/>
      <c r="J15" s="131"/>
      <c r="K15" s="131"/>
      <c r="L15" s="131"/>
      <c r="M15" s="131"/>
    </row>
    <row r="16" spans="1:17" s="133" customFormat="1" ht="48.75">
      <c r="A16" s="157"/>
      <c r="B16" s="157"/>
      <c r="C16" s="157"/>
      <c r="D16" s="159" t="s">
        <v>165</v>
      </c>
      <c r="E16" s="137">
        <v>105000</v>
      </c>
      <c r="F16" s="163"/>
      <c r="G16" s="139"/>
      <c r="H16" s="140"/>
      <c r="I16" s="140"/>
      <c r="J16" s="131"/>
      <c r="K16" s="131"/>
      <c r="L16" s="131"/>
      <c r="M16" s="131"/>
      <c r="N16" s="132"/>
      <c r="O16" s="132"/>
      <c r="P16" s="132"/>
      <c r="Q16" s="132"/>
    </row>
    <row r="17" spans="1:17" s="133" customFormat="1" ht="60.75">
      <c r="A17" s="157"/>
      <c r="B17" s="157"/>
      <c r="C17" s="157"/>
      <c r="D17" s="159" t="s">
        <v>166</v>
      </c>
      <c r="E17" s="137">
        <v>55000</v>
      </c>
      <c r="F17" s="138"/>
      <c r="G17" s="139"/>
      <c r="H17" s="140"/>
      <c r="I17" s="140"/>
      <c r="J17" s="131"/>
      <c r="K17" s="131"/>
      <c r="L17" s="131"/>
      <c r="M17" s="131"/>
      <c r="N17" s="132"/>
      <c r="O17" s="132"/>
      <c r="P17" s="132"/>
      <c r="Q17" s="132"/>
    </row>
    <row r="18" spans="1:17" s="133" customFormat="1" ht="24.75">
      <c r="A18" s="157"/>
      <c r="B18" s="157"/>
      <c r="C18" s="157"/>
      <c r="D18" s="159" t="s">
        <v>167</v>
      </c>
      <c r="E18" s="137">
        <v>45000</v>
      </c>
      <c r="F18" s="138"/>
      <c r="G18" s="139"/>
      <c r="H18" s="140"/>
      <c r="I18" s="140"/>
      <c r="J18" s="131"/>
      <c r="K18" s="131"/>
      <c r="L18" s="131"/>
      <c r="M18" s="131"/>
      <c r="N18" s="132"/>
      <c r="O18" s="132"/>
      <c r="P18" s="132"/>
      <c r="Q18" s="132"/>
    </row>
    <row r="19" spans="1:13" s="132" customFormat="1" ht="48.75">
      <c r="A19" s="153"/>
      <c r="B19" s="153"/>
      <c r="C19" s="153"/>
      <c r="D19" s="118" t="s">
        <v>168</v>
      </c>
      <c r="E19" s="164">
        <v>30000</v>
      </c>
      <c r="F19" s="165"/>
      <c r="G19" s="139"/>
      <c r="H19" s="140"/>
      <c r="I19" s="140"/>
      <c r="J19" s="131"/>
      <c r="K19" s="131"/>
      <c r="L19" s="131"/>
      <c r="M19" s="131"/>
    </row>
    <row r="20" spans="1:9" ht="12.75">
      <c r="A20" s="166"/>
      <c r="B20" s="166"/>
      <c r="C20" s="166"/>
      <c r="D20" s="114"/>
      <c r="E20" s="167"/>
      <c r="F20" s="63"/>
      <c r="G20" s="168"/>
      <c r="H20" s="169"/>
      <c r="I20" s="169"/>
    </row>
    <row r="21" spans="1:9" ht="12.75">
      <c r="A21" s="170"/>
      <c r="B21" s="170"/>
      <c r="C21" s="170" t="s">
        <v>169</v>
      </c>
      <c r="D21" s="119" t="s">
        <v>170</v>
      </c>
      <c r="E21" s="171">
        <f>SUM(E22)</f>
        <v>2500</v>
      </c>
      <c r="F21" s="172"/>
      <c r="G21" s="168"/>
      <c r="H21" s="169"/>
      <c r="I21" s="169"/>
    </row>
    <row r="22" spans="1:9" ht="12.75">
      <c r="A22" s="166"/>
      <c r="B22" s="166"/>
      <c r="C22" s="166"/>
      <c r="D22" s="114" t="s">
        <v>171</v>
      </c>
      <c r="E22" s="167">
        <f>SUM(E23)</f>
        <v>2500</v>
      </c>
      <c r="F22" s="173"/>
      <c r="G22" s="168"/>
      <c r="H22" s="169"/>
      <c r="I22" s="169"/>
    </row>
    <row r="23" spans="1:17" s="179" customFormat="1" ht="36.75">
      <c r="A23" s="174"/>
      <c r="B23" s="174"/>
      <c r="C23" s="174"/>
      <c r="D23" s="175" t="s">
        <v>172</v>
      </c>
      <c r="E23" s="176">
        <v>2500</v>
      </c>
      <c r="F23" s="173"/>
      <c r="G23" s="168"/>
      <c r="H23" s="169"/>
      <c r="I23" s="169"/>
      <c r="J23" s="177"/>
      <c r="K23" s="177"/>
      <c r="L23" s="177"/>
      <c r="M23" s="177"/>
      <c r="N23" s="178"/>
      <c r="O23" s="178"/>
      <c r="P23" s="178"/>
      <c r="Q23" s="178"/>
    </row>
    <row r="24" spans="1:9" ht="12.75">
      <c r="A24" s="166"/>
      <c r="B24" s="166"/>
      <c r="C24" s="166"/>
      <c r="D24" s="180"/>
      <c r="E24" s="181"/>
      <c r="F24" s="173"/>
      <c r="G24" s="168"/>
      <c r="H24" s="169"/>
      <c r="I24" s="169"/>
    </row>
    <row r="25" spans="1:13" s="2" customFormat="1" ht="12.75">
      <c r="A25" s="166"/>
      <c r="B25" s="166"/>
      <c r="C25" s="170" t="s">
        <v>173</v>
      </c>
      <c r="D25" s="119" t="s">
        <v>174</v>
      </c>
      <c r="E25" s="171">
        <f>E26</f>
        <v>4000</v>
      </c>
      <c r="F25" s="172"/>
      <c r="G25" s="168"/>
      <c r="H25" s="169"/>
      <c r="I25" s="169"/>
      <c r="J25" s="41"/>
      <c r="K25" s="41"/>
      <c r="L25" s="41"/>
      <c r="M25" s="41"/>
    </row>
    <row r="26" spans="1:13" s="2" customFormat="1" ht="12.75">
      <c r="A26" s="166"/>
      <c r="B26" s="166"/>
      <c r="C26" s="170"/>
      <c r="D26" s="182" t="s">
        <v>175</v>
      </c>
      <c r="E26" s="24">
        <f>E27</f>
        <v>4000</v>
      </c>
      <c r="F26" s="173"/>
      <c r="G26" s="168"/>
      <c r="H26" s="169"/>
      <c r="I26" s="169"/>
      <c r="J26" s="41"/>
      <c r="K26" s="41"/>
      <c r="L26" s="41"/>
      <c r="M26" s="41"/>
    </row>
    <row r="27" spans="1:13" s="2" customFormat="1" ht="24.75">
      <c r="A27" s="166"/>
      <c r="B27" s="166"/>
      <c r="C27" s="166"/>
      <c r="D27" s="175" t="s">
        <v>176</v>
      </c>
      <c r="E27" s="176">
        <v>4000</v>
      </c>
      <c r="F27" s="173"/>
      <c r="G27" s="168"/>
      <c r="H27" s="169"/>
      <c r="I27" s="169"/>
      <c r="J27" s="41"/>
      <c r="K27" s="41"/>
      <c r="L27" s="41"/>
      <c r="M27" s="41"/>
    </row>
    <row r="28" spans="1:9" ht="12.75">
      <c r="A28" s="166"/>
      <c r="B28" s="166"/>
      <c r="C28" s="166"/>
      <c r="D28" s="114"/>
      <c r="E28" s="167"/>
      <c r="F28" s="173"/>
      <c r="G28" s="168"/>
      <c r="H28" s="169"/>
      <c r="I28" s="169"/>
    </row>
    <row r="29" spans="1:17" s="189" customFormat="1" ht="12.75">
      <c r="A29" s="20" t="s">
        <v>177</v>
      </c>
      <c r="B29" s="20" t="s">
        <v>178</v>
      </c>
      <c r="C29" s="20"/>
      <c r="D29" s="103" t="s">
        <v>179</v>
      </c>
      <c r="E29" s="183">
        <f>SUM(E31)</f>
        <v>3000</v>
      </c>
      <c r="F29" s="184"/>
      <c r="G29" s="185"/>
      <c r="H29" s="186"/>
      <c r="I29" s="186"/>
      <c r="J29" s="187"/>
      <c r="K29" s="187"/>
      <c r="L29" s="187"/>
      <c r="M29" s="187"/>
      <c r="N29" s="188"/>
      <c r="O29" s="188"/>
      <c r="P29" s="188"/>
      <c r="Q29" s="188"/>
    </row>
    <row r="30" spans="1:9" ht="12.75">
      <c r="A30" s="166"/>
      <c r="B30" s="166"/>
      <c r="C30" s="166"/>
      <c r="D30" s="114"/>
      <c r="E30" s="167"/>
      <c r="F30" s="190"/>
      <c r="G30" s="168"/>
      <c r="H30" s="169"/>
      <c r="I30" s="169"/>
    </row>
    <row r="31" spans="1:9" ht="12.75">
      <c r="A31" s="153"/>
      <c r="B31" s="153"/>
      <c r="C31" s="153" t="s">
        <v>180</v>
      </c>
      <c r="D31" s="154" t="s">
        <v>181</v>
      </c>
      <c r="E31" s="155">
        <f>SUM(E32)</f>
        <v>3000</v>
      </c>
      <c r="F31" s="156"/>
      <c r="G31" s="139"/>
      <c r="H31" s="169"/>
      <c r="I31" s="169"/>
    </row>
    <row r="32" spans="1:9" ht="12.75">
      <c r="A32" s="157"/>
      <c r="B32" s="157"/>
      <c r="C32" s="157"/>
      <c r="D32" s="159" t="s">
        <v>182</v>
      </c>
      <c r="E32" s="137">
        <f>SUM(E33)</f>
        <v>3000</v>
      </c>
      <c r="F32" s="191"/>
      <c r="G32" s="139"/>
      <c r="H32" s="169"/>
      <c r="I32" s="169"/>
    </row>
    <row r="33" spans="1:9" ht="12.75">
      <c r="A33" s="157"/>
      <c r="B33" s="157"/>
      <c r="C33" s="157"/>
      <c r="D33" s="159" t="s">
        <v>183</v>
      </c>
      <c r="E33" s="137">
        <v>3000</v>
      </c>
      <c r="F33" s="191"/>
      <c r="G33" s="139"/>
      <c r="H33" s="169"/>
      <c r="I33" s="169"/>
    </row>
    <row r="34" spans="1:9" ht="12.75">
      <c r="A34" s="157"/>
      <c r="B34" s="157"/>
      <c r="C34" s="157"/>
      <c r="D34" s="159"/>
      <c r="E34" s="137"/>
      <c r="F34" s="191"/>
      <c r="G34" s="139"/>
      <c r="H34" s="169"/>
      <c r="I34" s="169"/>
    </row>
    <row r="35" spans="1:17" s="89" customFormat="1" ht="12.75">
      <c r="A35" s="141" t="s">
        <v>184</v>
      </c>
      <c r="B35" s="141">
        <v>600</v>
      </c>
      <c r="C35" s="141"/>
      <c r="D35" s="192" t="s">
        <v>185</v>
      </c>
      <c r="E35" s="143">
        <f>SUM(E37,E42,E47,E58)</f>
        <v>666000</v>
      </c>
      <c r="F35" s="144"/>
      <c r="G35" s="145"/>
      <c r="H35" s="169"/>
      <c r="I35" s="169"/>
      <c r="J35" s="41"/>
      <c r="K35" s="41"/>
      <c r="L35" s="41"/>
      <c r="M35" s="41"/>
      <c r="N35" s="2"/>
      <c r="O35" s="2"/>
      <c r="P35" s="2"/>
      <c r="Q35" s="2"/>
    </row>
    <row r="36" spans="1:9" ht="12.75">
      <c r="A36" s="193"/>
      <c r="B36" s="193"/>
      <c r="C36" s="193"/>
      <c r="D36" s="194"/>
      <c r="E36" s="195"/>
      <c r="F36" s="144"/>
      <c r="G36" s="139"/>
      <c r="H36" s="169"/>
      <c r="I36" s="169"/>
    </row>
    <row r="37" spans="1:17" s="198" customFormat="1" ht="12.75">
      <c r="A37" s="153"/>
      <c r="B37" s="153"/>
      <c r="C37" s="153" t="s">
        <v>186</v>
      </c>
      <c r="D37" s="154" t="s">
        <v>187</v>
      </c>
      <c r="E37" s="155">
        <f>E38</f>
        <v>62000</v>
      </c>
      <c r="F37" s="156"/>
      <c r="G37" s="139"/>
      <c r="H37" s="169"/>
      <c r="I37" s="169"/>
      <c r="J37" s="196"/>
      <c r="K37" s="196"/>
      <c r="L37" s="196"/>
      <c r="M37" s="196"/>
      <c r="N37" s="197"/>
      <c r="O37" s="197"/>
      <c r="P37" s="197"/>
      <c r="Q37" s="197"/>
    </row>
    <row r="38" spans="1:9" ht="12.75">
      <c r="A38" s="193"/>
      <c r="B38" s="193"/>
      <c r="C38" s="193"/>
      <c r="D38" s="194" t="s">
        <v>188</v>
      </c>
      <c r="E38" s="152">
        <f>SUM(E39:E40)</f>
        <v>62000</v>
      </c>
      <c r="F38" s="158"/>
      <c r="G38" s="139"/>
      <c r="H38" s="169"/>
      <c r="I38" s="169"/>
    </row>
    <row r="39" spans="1:9" ht="24.75">
      <c r="A39" s="193"/>
      <c r="B39" s="193"/>
      <c r="C39" s="193"/>
      <c r="D39" s="159" t="s">
        <v>189</v>
      </c>
      <c r="E39" s="137">
        <v>60000</v>
      </c>
      <c r="F39" s="191"/>
      <c r="G39" s="139"/>
      <c r="H39" s="169"/>
      <c r="I39" s="169"/>
    </row>
    <row r="40" spans="1:9" ht="24.75">
      <c r="A40" s="193"/>
      <c r="B40" s="193"/>
      <c r="C40" s="193"/>
      <c r="D40" s="159" t="s">
        <v>190</v>
      </c>
      <c r="E40" s="137">
        <v>2000</v>
      </c>
      <c r="F40" s="191"/>
      <c r="G40" s="139"/>
      <c r="H40" s="169"/>
      <c r="I40" s="169"/>
    </row>
    <row r="41" spans="1:9" ht="12.75">
      <c r="A41" s="157"/>
      <c r="B41" s="157"/>
      <c r="C41" s="157"/>
      <c r="D41" s="159"/>
      <c r="E41" s="137"/>
      <c r="F41" s="191"/>
      <c r="G41" s="139"/>
      <c r="H41" s="169"/>
      <c r="I41" s="169"/>
    </row>
    <row r="42" spans="1:17" s="198" customFormat="1" ht="12.75">
      <c r="A42" s="199"/>
      <c r="B42" s="199"/>
      <c r="C42" s="199" t="s">
        <v>191</v>
      </c>
      <c r="D42" s="200" t="s">
        <v>192</v>
      </c>
      <c r="E42" s="201">
        <f>E43</f>
        <v>140000</v>
      </c>
      <c r="F42" s="202"/>
      <c r="G42" s="203"/>
      <c r="H42" s="204"/>
      <c r="I42" s="204"/>
      <c r="J42" s="196"/>
      <c r="K42" s="196"/>
      <c r="L42" s="196"/>
      <c r="M42" s="196"/>
      <c r="N42" s="197"/>
      <c r="O42" s="197"/>
      <c r="P42" s="197"/>
      <c r="Q42" s="197"/>
    </row>
    <row r="43" spans="1:9" ht="12.75">
      <c r="A43" s="157"/>
      <c r="B43" s="157"/>
      <c r="C43" s="157"/>
      <c r="D43" s="159" t="s">
        <v>193</v>
      </c>
      <c r="E43" s="137">
        <f>SUM(E44:E45)</f>
        <v>140000</v>
      </c>
      <c r="F43" s="191"/>
      <c r="G43" s="139"/>
      <c r="H43" s="169"/>
      <c r="I43" s="169"/>
    </row>
    <row r="44" spans="1:9" ht="48.75">
      <c r="A44" s="157"/>
      <c r="B44" s="157"/>
      <c r="C44" s="157"/>
      <c r="D44" s="159" t="s">
        <v>194</v>
      </c>
      <c r="E44" s="137">
        <v>60000</v>
      </c>
      <c r="F44" s="191"/>
      <c r="G44" s="139"/>
      <c r="H44" s="169"/>
      <c r="I44" s="169"/>
    </row>
    <row r="45" spans="1:9" ht="48.75">
      <c r="A45" s="157"/>
      <c r="B45" s="157"/>
      <c r="C45" s="157"/>
      <c r="D45" s="159" t="s">
        <v>195</v>
      </c>
      <c r="E45" s="137">
        <v>80000</v>
      </c>
      <c r="F45" s="191"/>
      <c r="G45" s="139"/>
      <c r="H45" s="169"/>
      <c r="I45" s="169"/>
    </row>
    <row r="46" spans="1:9" ht="12.75">
      <c r="A46" s="157"/>
      <c r="B46" s="157"/>
      <c r="C46" s="157"/>
      <c r="D46" s="159"/>
      <c r="E46" s="137"/>
      <c r="F46" s="191"/>
      <c r="G46" s="139"/>
      <c r="H46" s="169"/>
      <c r="I46" s="169"/>
    </row>
    <row r="47" spans="1:9" ht="12.75">
      <c r="A47" s="153"/>
      <c r="B47" s="153"/>
      <c r="C47" s="153">
        <v>60016</v>
      </c>
      <c r="D47" s="154" t="s">
        <v>196</v>
      </c>
      <c r="E47" s="155">
        <f>E48+E52</f>
        <v>410000</v>
      </c>
      <c r="F47" s="156"/>
      <c r="G47" s="139"/>
      <c r="H47" s="169"/>
      <c r="I47" s="169"/>
    </row>
    <row r="48" spans="1:9" ht="12.75">
      <c r="A48" s="157"/>
      <c r="B48" s="157"/>
      <c r="C48" s="157"/>
      <c r="D48" s="159" t="s">
        <v>197</v>
      </c>
      <c r="E48" s="137">
        <f>SUM(E49:E50)</f>
        <v>280000</v>
      </c>
      <c r="F48" s="191"/>
      <c r="G48" s="139"/>
      <c r="H48" s="169"/>
      <c r="I48" s="169"/>
    </row>
    <row r="49" spans="1:9" ht="12.75">
      <c r="A49" s="157"/>
      <c r="B49" s="157"/>
      <c r="C49" s="157"/>
      <c r="D49" s="159" t="s">
        <v>198</v>
      </c>
      <c r="E49" s="137">
        <v>250000</v>
      </c>
      <c r="F49" s="191"/>
      <c r="G49" s="139"/>
      <c r="H49" s="169"/>
      <c r="I49" s="169"/>
    </row>
    <row r="50" spans="1:9" ht="37.5" customHeight="1">
      <c r="A50" s="157"/>
      <c r="B50" s="157"/>
      <c r="C50" s="157"/>
      <c r="D50" s="159" t="s">
        <v>199</v>
      </c>
      <c r="E50" s="137">
        <v>30000</v>
      </c>
      <c r="F50" s="191"/>
      <c r="G50" s="139"/>
      <c r="H50" s="169"/>
      <c r="I50" s="169"/>
    </row>
    <row r="51" spans="1:9" ht="12.75">
      <c r="A51" s="157"/>
      <c r="B51" s="157"/>
      <c r="C51" s="157"/>
      <c r="D51" s="159"/>
      <c r="E51" s="137"/>
      <c r="F51" s="191"/>
      <c r="G51" s="139"/>
      <c r="H51" s="169"/>
      <c r="I51" s="169"/>
    </row>
    <row r="52" spans="1:9" ht="12.75">
      <c r="A52" s="157"/>
      <c r="B52" s="157"/>
      <c r="C52" s="157"/>
      <c r="D52" s="159" t="s">
        <v>200</v>
      </c>
      <c r="E52" s="137">
        <f>SUM(E53:E56)</f>
        <v>130000</v>
      </c>
      <c r="F52" s="191"/>
      <c r="G52" s="139"/>
      <c r="H52" s="169"/>
      <c r="I52" s="169"/>
    </row>
    <row r="53" spans="1:9" ht="24.75">
      <c r="A53" s="157"/>
      <c r="B53" s="157"/>
      <c r="C53" s="157"/>
      <c r="D53" s="159" t="s">
        <v>201</v>
      </c>
      <c r="E53" s="205">
        <v>25000</v>
      </c>
      <c r="F53" s="138"/>
      <c r="G53" s="139"/>
      <c r="H53" s="169"/>
      <c r="I53" s="169"/>
    </row>
    <row r="54" spans="1:9" ht="12.75">
      <c r="A54" s="157"/>
      <c r="B54" s="157"/>
      <c r="C54" s="157"/>
      <c r="D54" s="159" t="s">
        <v>202</v>
      </c>
      <c r="E54" s="137">
        <v>50000</v>
      </c>
      <c r="F54" s="191"/>
      <c r="G54" s="139"/>
      <c r="H54" s="169"/>
      <c r="I54" s="169"/>
    </row>
    <row r="55" spans="1:9" ht="12.75">
      <c r="A55" s="157"/>
      <c r="B55" s="157"/>
      <c r="C55" s="157"/>
      <c r="D55" s="159" t="s">
        <v>203</v>
      </c>
      <c r="E55" s="137">
        <v>50000</v>
      </c>
      <c r="F55" s="191"/>
      <c r="G55" s="139"/>
      <c r="H55" s="169"/>
      <c r="I55" s="169"/>
    </row>
    <row r="56" spans="1:9" ht="12.75">
      <c r="A56" s="157"/>
      <c r="B56" s="157"/>
      <c r="C56" s="157"/>
      <c r="D56" s="159" t="s">
        <v>204</v>
      </c>
      <c r="E56" s="137">
        <v>5000</v>
      </c>
      <c r="F56" s="191"/>
      <c r="G56" s="139"/>
      <c r="H56" s="169"/>
      <c r="I56" s="169"/>
    </row>
    <row r="57" spans="1:9" ht="12.75">
      <c r="A57" s="157"/>
      <c r="B57" s="157"/>
      <c r="C57" s="157"/>
      <c r="D57" s="159"/>
      <c r="E57" s="137"/>
      <c r="F57" s="191"/>
      <c r="G57" s="139"/>
      <c r="H57" s="169"/>
      <c r="I57" s="169"/>
    </row>
    <row r="58" spans="1:9" ht="12.75">
      <c r="A58" s="153"/>
      <c r="B58" s="153"/>
      <c r="C58" s="153">
        <v>60017</v>
      </c>
      <c r="D58" s="154" t="s">
        <v>205</v>
      </c>
      <c r="E58" s="155">
        <f>E59</f>
        <v>54000</v>
      </c>
      <c r="F58" s="156"/>
      <c r="G58" s="139"/>
      <c r="H58" s="169"/>
      <c r="I58" s="169"/>
    </row>
    <row r="59" spans="1:9" ht="12.75">
      <c r="A59" s="157"/>
      <c r="B59" s="157"/>
      <c r="C59" s="150"/>
      <c r="D59" s="118" t="s">
        <v>206</v>
      </c>
      <c r="E59" s="152">
        <f>SUM(E60:E60)</f>
        <v>54000</v>
      </c>
      <c r="F59" s="158"/>
      <c r="G59" s="139"/>
      <c r="H59" s="169"/>
      <c r="I59" s="169"/>
    </row>
    <row r="60" spans="1:9" ht="12.75">
      <c r="A60" s="157"/>
      <c r="B60" s="157"/>
      <c r="C60" s="150"/>
      <c r="D60" s="118" t="s">
        <v>207</v>
      </c>
      <c r="E60" s="152">
        <v>54000</v>
      </c>
      <c r="F60" s="158"/>
      <c r="G60" s="139"/>
      <c r="H60" s="169"/>
      <c r="I60" s="169"/>
    </row>
    <row r="61" spans="1:9" ht="12.75">
      <c r="A61" s="157"/>
      <c r="B61" s="157"/>
      <c r="C61" s="157"/>
      <c r="D61" s="159"/>
      <c r="E61" s="137"/>
      <c r="F61" s="191"/>
      <c r="G61" s="139"/>
      <c r="H61" s="169"/>
      <c r="I61" s="169"/>
    </row>
    <row r="62" spans="1:17" s="89" customFormat="1" ht="12.75">
      <c r="A62" s="141" t="s">
        <v>208</v>
      </c>
      <c r="B62" s="141">
        <v>700</v>
      </c>
      <c r="C62" s="141"/>
      <c r="D62" s="192" t="s">
        <v>209</v>
      </c>
      <c r="E62" s="143">
        <f>SUM(E64,E73)</f>
        <v>269000</v>
      </c>
      <c r="F62" s="144"/>
      <c r="G62" s="145"/>
      <c r="H62" s="169"/>
      <c r="I62" s="169"/>
      <c r="J62" s="41"/>
      <c r="K62" s="41"/>
      <c r="L62" s="41"/>
      <c r="M62" s="41"/>
      <c r="N62" s="2"/>
      <c r="O62" s="2"/>
      <c r="P62" s="2"/>
      <c r="Q62" s="2"/>
    </row>
    <row r="63" spans="1:9" ht="12.75">
      <c r="A63" s="157"/>
      <c r="B63" s="157"/>
      <c r="C63" s="157"/>
      <c r="D63" s="159"/>
      <c r="E63" s="137"/>
      <c r="F63" s="191"/>
      <c r="G63" s="139"/>
      <c r="H63" s="169"/>
      <c r="I63" s="169"/>
    </row>
    <row r="64" spans="1:9" ht="12.75">
      <c r="A64" s="153"/>
      <c r="B64" s="153"/>
      <c r="C64" s="153">
        <v>70005</v>
      </c>
      <c r="D64" s="154" t="s">
        <v>210</v>
      </c>
      <c r="E64" s="155">
        <f>SUM(E65,E70)</f>
        <v>119000</v>
      </c>
      <c r="F64" s="156"/>
      <c r="G64" s="139"/>
      <c r="H64" s="169"/>
      <c r="I64" s="169"/>
    </row>
    <row r="65" spans="1:9" ht="12.75">
      <c r="A65" s="157"/>
      <c r="B65" s="157"/>
      <c r="C65" s="157"/>
      <c r="D65" s="159" t="s">
        <v>211</v>
      </c>
      <c r="E65" s="162">
        <f>SUM(E66:E68)</f>
        <v>94000</v>
      </c>
      <c r="F65" s="206"/>
      <c r="G65" s="139"/>
      <c r="H65" s="169"/>
      <c r="I65" s="169"/>
    </row>
    <row r="66" spans="1:9" ht="24.75">
      <c r="A66" s="157"/>
      <c r="B66" s="157"/>
      <c r="C66" s="157"/>
      <c r="D66" s="159" t="s">
        <v>212</v>
      </c>
      <c r="E66" s="137">
        <v>33000</v>
      </c>
      <c r="F66" s="191"/>
      <c r="G66" s="139"/>
      <c r="H66" s="169"/>
      <c r="I66" s="169"/>
    </row>
    <row r="67" spans="1:9" ht="12.75">
      <c r="A67" s="157"/>
      <c r="B67" s="157"/>
      <c r="C67" s="157"/>
      <c r="D67" s="159" t="s">
        <v>213</v>
      </c>
      <c r="E67" s="137">
        <v>6000</v>
      </c>
      <c r="F67" s="191"/>
      <c r="G67" s="139"/>
      <c r="H67" s="169"/>
      <c r="I67" s="169"/>
    </row>
    <row r="68" spans="1:13" s="2" customFormat="1" ht="24.75">
      <c r="A68" s="157"/>
      <c r="B68" s="157"/>
      <c r="C68" s="157"/>
      <c r="D68" s="159" t="s">
        <v>214</v>
      </c>
      <c r="E68" s="137">
        <v>55000</v>
      </c>
      <c r="F68" s="191"/>
      <c r="G68" s="139"/>
      <c r="H68" s="169"/>
      <c r="I68" s="169"/>
      <c r="J68" s="41"/>
      <c r="K68" s="41"/>
      <c r="L68" s="41"/>
      <c r="M68" s="41"/>
    </row>
    <row r="69" spans="1:9" ht="12.75">
      <c r="A69" s="157"/>
      <c r="B69" s="157"/>
      <c r="C69" s="157"/>
      <c r="D69" s="159"/>
      <c r="E69" s="137"/>
      <c r="F69" s="191"/>
      <c r="G69" s="139"/>
      <c r="H69" s="169"/>
      <c r="I69" s="169"/>
    </row>
    <row r="70" spans="1:9" ht="12.75">
      <c r="A70" s="157"/>
      <c r="B70" s="157"/>
      <c r="C70" s="157"/>
      <c r="D70" s="159" t="s">
        <v>215</v>
      </c>
      <c r="E70" s="137">
        <f>SUM(E71:E71)</f>
        <v>25000</v>
      </c>
      <c r="F70" s="191"/>
      <c r="G70" s="139"/>
      <c r="H70" s="169"/>
      <c r="I70" s="169"/>
    </row>
    <row r="71" spans="1:9" ht="12.75">
      <c r="A71" s="157"/>
      <c r="B71" s="157"/>
      <c r="C71" s="157"/>
      <c r="D71" s="159" t="s">
        <v>216</v>
      </c>
      <c r="E71" s="137">
        <v>25000</v>
      </c>
      <c r="F71" s="191"/>
      <c r="G71" s="139"/>
      <c r="H71" s="169"/>
      <c r="I71" s="169"/>
    </row>
    <row r="72" spans="1:9" ht="12.75">
      <c r="A72" s="157"/>
      <c r="B72" s="157"/>
      <c r="C72" s="157"/>
      <c r="D72" s="159"/>
      <c r="E72" s="137"/>
      <c r="F72" s="191"/>
      <c r="G72" s="139"/>
      <c r="H72" s="169"/>
      <c r="I72" s="169"/>
    </row>
    <row r="73" spans="1:9" ht="12.75">
      <c r="A73" s="153"/>
      <c r="B73" s="153"/>
      <c r="C73" s="153">
        <v>70095</v>
      </c>
      <c r="D73" s="154" t="s">
        <v>217</v>
      </c>
      <c r="E73" s="155">
        <f>SUM(E74)</f>
        <v>150000</v>
      </c>
      <c r="F73" s="156"/>
      <c r="G73" s="139"/>
      <c r="H73" s="169"/>
      <c r="I73" s="169"/>
    </row>
    <row r="74" spans="1:9" ht="12.75">
      <c r="A74" s="157"/>
      <c r="B74" s="157"/>
      <c r="C74" s="157"/>
      <c r="D74" s="159" t="s">
        <v>218</v>
      </c>
      <c r="E74" s="137">
        <f>SUM(E75:E75)</f>
        <v>150000</v>
      </c>
      <c r="F74" s="191"/>
      <c r="G74" s="139"/>
      <c r="H74" s="169"/>
      <c r="I74" s="169"/>
    </row>
    <row r="75" spans="1:9" ht="36.75">
      <c r="A75" s="157"/>
      <c r="B75" s="157"/>
      <c r="C75" s="157"/>
      <c r="D75" s="159" t="s">
        <v>219</v>
      </c>
      <c r="E75" s="137">
        <v>150000</v>
      </c>
      <c r="F75" s="191"/>
      <c r="G75" s="139"/>
      <c r="H75" s="169"/>
      <c r="I75" s="169"/>
    </row>
    <row r="76" spans="1:9" ht="12.75">
      <c r="A76" s="157"/>
      <c r="B76" s="157"/>
      <c r="C76" s="157"/>
      <c r="D76" s="207"/>
      <c r="E76" s="137"/>
      <c r="F76" s="191"/>
      <c r="G76" s="139"/>
      <c r="H76" s="169"/>
      <c r="I76" s="169"/>
    </row>
    <row r="77" spans="1:17" s="89" customFormat="1" ht="12.75">
      <c r="A77" s="141" t="s">
        <v>220</v>
      </c>
      <c r="B77" s="141">
        <v>710</v>
      </c>
      <c r="C77" s="141"/>
      <c r="D77" s="192" t="s">
        <v>221</v>
      </c>
      <c r="E77" s="143">
        <f>SUM(E79,E83)</f>
        <v>120000</v>
      </c>
      <c r="F77" s="144"/>
      <c r="G77" s="145"/>
      <c r="H77" s="169"/>
      <c r="I77" s="169"/>
      <c r="J77" s="41"/>
      <c r="K77" s="41"/>
      <c r="L77" s="41"/>
      <c r="M77" s="41"/>
      <c r="N77" s="2"/>
      <c r="O77" s="2"/>
      <c r="P77" s="2"/>
      <c r="Q77" s="2"/>
    </row>
    <row r="78" spans="1:9" ht="13.5" customHeight="1">
      <c r="A78" s="157"/>
      <c r="B78" s="157"/>
      <c r="C78" s="157"/>
      <c r="D78" s="159"/>
      <c r="E78" s="137"/>
      <c r="F78" s="191"/>
      <c r="G78" s="139"/>
      <c r="H78" s="169"/>
      <c r="I78" s="169"/>
    </row>
    <row r="79" spans="1:17" s="198" customFormat="1" ht="13.5" customHeight="1">
      <c r="A79" s="199"/>
      <c r="B79" s="199"/>
      <c r="C79" s="199" t="s">
        <v>222</v>
      </c>
      <c r="D79" s="200" t="s">
        <v>223</v>
      </c>
      <c r="E79" s="201">
        <f>E80</f>
        <v>105000</v>
      </c>
      <c r="F79" s="202"/>
      <c r="G79" s="203"/>
      <c r="H79" s="204"/>
      <c r="I79" s="204"/>
      <c r="J79" s="196"/>
      <c r="K79" s="196"/>
      <c r="L79" s="196"/>
      <c r="M79" s="196"/>
      <c r="N79" s="197"/>
      <c r="O79" s="197"/>
      <c r="P79" s="197"/>
      <c r="Q79" s="197"/>
    </row>
    <row r="80" spans="1:9" ht="13.5" customHeight="1">
      <c r="A80" s="157"/>
      <c r="B80" s="157"/>
      <c r="C80" s="157"/>
      <c r="D80" s="159" t="s">
        <v>224</v>
      </c>
      <c r="E80" s="137">
        <f>E81</f>
        <v>105000</v>
      </c>
      <c r="F80" s="191"/>
      <c r="G80" s="139"/>
      <c r="H80" s="169"/>
      <c r="I80" s="169"/>
    </row>
    <row r="81" spans="1:9" ht="13.5" customHeight="1">
      <c r="A81" s="157"/>
      <c r="B81" s="157"/>
      <c r="C81" s="157"/>
      <c r="D81" s="159" t="s">
        <v>225</v>
      </c>
      <c r="E81" s="137">
        <v>105000</v>
      </c>
      <c r="F81" s="191"/>
      <c r="G81" s="139"/>
      <c r="H81" s="169"/>
      <c r="I81" s="169"/>
    </row>
    <row r="82" spans="1:9" ht="13.5" customHeight="1">
      <c r="A82" s="157"/>
      <c r="B82" s="157"/>
      <c r="C82" s="157"/>
      <c r="D82" s="159"/>
      <c r="E82" s="137"/>
      <c r="F82" s="191"/>
      <c r="G82" s="139"/>
      <c r="H82" s="169"/>
      <c r="I82" s="169"/>
    </row>
    <row r="83" spans="1:17" s="208" customFormat="1" ht="12.75">
      <c r="A83" s="153"/>
      <c r="B83" s="153"/>
      <c r="C83" s="153">
        <v>71014</v>
      </c>
      <c r="D83" s="154" t="s">
        <v>226</v>
      </c>
      <c r="E83" s="155">
        <f>SUM(E84)</f>
        <v>15000</v>
      </c>
      <c r="F83" s="156"/>
      <c r="G83" s="139"/>
      <c r="H83" s="169"/>
      <c r="I83" s="169"/>
      <c r="J83" s="41"/>
      <c r="K83" s="41"/>
      <c r="L83" s="41"/>
      <c r="M83" s="41"/>
      <c r="N83" s="2"/>
      <c r="O83" s="2"/>
      <c r="P83" s="2"/>
      <c r="Q83" s="2"/>
    </row>
    <row r="84" spans="1:9" ht="12.75">
      <c r="A84" s="157"/>
      <c r="B84" s="157"/>
      <c r="C84" s="157"/>
      <c r="D84" s="159" t="s">
        <v>227</v>
      </c>
      <c r="E84" s="137">
        <f>SUM(E85:E85)</f>
        <v>15000</v>
      </c>
      <c r="F84" s="191"/>
      <c r="G84" s="139"/>
      <c r="H84" s="169"/>
      <c r="I84" s="169"/>
    </row>
    <row r="85" spans="1:9" ht="12.75">
      <c r="A85" s="157"/>
      <c r="B85" s="157"/>
      <c r="C85" s="157"/>
      <c r="D85" s="159" t="s">
        <v>228</v>
      </c>
      <c r="E85" s="137">
        <v>15000</v>
      </c>
      <c r="F85" s="191"/>
      <c r="G85" s="139"/>
      <c r="H85" s="169"/>
      <c r="I85" s="169"/>
    </row>
    <row r="86" spans="1:9" ht="12.75">
      <c r="A86" s="157"/>
      <c r="B86" s="157"/>
      <c r="C86" s="157"/>
      <c r="D86" s="159"/>
      <c r="E86" s="137"/>
      <c r="F86" s="191"/>
      <c r="G86" s="139"/>
      <c r="H86" s="169"/>
      <c r="I86" s="169"/>
    </row>
    <row r="87" spans="1:17" s="89" customFormat="1" ht="12.75">
      <c r="A87" s="141" t="s">
        <v>229</v>
      </c>
      <c r="B87" s="141">
        <v>750</v>
      </c>
      <c r="C87" s="141"/>
      <c r="D87" s="192" t="s">
        <v>230</v>
      </c>
      <c r="E87" s="209">
        <f>SUM(E89,E93,E98,E108,E112)</f>
        <v>2481869</v>
      </c>
      <c r="F87" s="210"/>
      <c r="G87" s="145"/>
      <c r="H87" s="169"/>
      <c r="I87" s="169"/>
      <c r="J87" s="41"/>
      <c r="K87" s="41"/>
      <c r="L87" s="41"/>
      <c r="M87" s="41"/>
      <c r="N87" s="2"/>
      <c r="O87" s="2"/>
      <c r="P87" s="2"/>
      <c r="Q87" s="2"/>
    </row>
    <row r="88" spans="1:9" ht="12.75">
      <c r="A88" s="157"/>
      <c r="B88" s="157"/>
      <c r="C88" s="157"/>
      <c r="D88" s="159"/>
      <c r="E88" s="137"/>
      <c r="F88" s="191"/>
      <c r="G88" s="139"/>
      <c r="H88" s="169"/>
      <c r="I88" s="169"/>
    </row>
    <row r="89" spans="1:9" ht="12.75">
      <c r="A89" s="153"/>
      <c r="B89" s="153"/>
      <c r="C89" s="153">
        <v>75011</v>
      </c>
      <c r="D89" s="154" t="s">
        <v>231</v>
      </c>
      <c r="E89" s="155">
        <f>E90</f>
        <v>68292</v>
      </c>
      <c r="F89" s="156"/>
      <c r="G89" s="139"/>
      <c r="H89" s="169"/>
      <c r="I89" s="169"/>
    </row>
    <row r="90" spans="1:9" ht="12.75">
      <c r="A90" s="157"/>
      <c r="B90" s="157"/>
      <c r="C90" s="157"/>
      <c r="D90" s="159" t="s">
        <v>232</v>
      </c>
      <c r="E90" s="162">
        <f>SUM(E91:E91)</f>
        <v>68292</v>
      </c>
      <c r="F90" s="206"/>
      <c r="G90" s="139"/>
      <c r="H90" s="169"/>
      <c r="I90" s="169"/>
    </row>
    <row r="91" spans="1:9" ht="12.75">
      <c r="A91" s="157"/>
      <c r="B91" s="157"/>
      <c r="C91" s="157"/>
      <c r="D91" s="159" t="s">
        <v>233</v>
      </c>
      <c r="E91" s="137">
        <v>68292</v>
      </c>
      <c r="F91" s="191"/>
      <c r="G91" s="139"/>
      <c r="H91" s="169"/>
      <c r="I91" s="169"/>
    </row>
    <row r="92" spans="1:9" ht="12.75">
      <c r="A92" s="157"/>
      <c r="B92" s="157"/>
      <c r="C92" s="157"/>
      <c r="D92" s="159"/>
      <c r="E92" s="137"/>
      <c r="F92" s="191"/>
      <c r="G92" s="139"/>
      <c r="H92" s="169"/>
      <c r="I92" s="169"/>
    </row>
    <row r="93" spans="1:9" ht="12.75">
      <c r="A93" s="153"/>
      <c r="B93" s="153"/>
      <c r="C93" s="153">
        <v>75022</v>
      </c>
      <c r="D93" s="154" t="s">
        <v>234</v>
      </c>
      <c r="E93" s="152">
        <f>SUM(E94)</f>
        <v>92992</v>
      </c>
      <c r="F93" s="158"/>
      <c r="G93" s="139"/>
      <c r="H93" s="169"/>
      <c r="I93" s="169"/>
    </row>
    <row r="94" spans="1:9" ht="12.75">
      <c r="A94" s="157"/>
      <c r="B94" s="150"/>
      <c r="C94" s="150"/>
      <c r="D94" s="118" t="s">
        <v>235</v>
      </c>
      <c r="E94" s="152">
        <f>SUM(E95:E96)</f>
        <v>92992</v>
      </c>
      <c r="F94" s="158"/>
      <c r="G94" s="139"/>
      <c r="H94" s="169"/>
      <c r="I94" s="169"/>
    </row>
    <row r="95" spans="1:9" ht="12.75">
      <c r="A95" s="157"/>
      <c r="B95" s="150"/>
      <c r="C95" s="150"/>
      <c r="D95" s="118" t="s">
        <v>236</v>
      </c>
      <c r="E95" s="152">
        <v>79000</v>
      </c>
      <c r="F95" s="158"/>
      <c r="G95" s="139"/>
      <c r="H95" s="169"/>
      <c r="I95" s="169"/>
    </row>
    <row r="96" spans="1:9" ht="12.75">
      <c r="A96" s="157"/>
      <c r="B96" s="150"/>
      <c r="C96" s="150"/>
      <c r="D96" s="118" t="s">
        <v>237</v>
      </c>
      <c r="E96" s="152">
        <v>13992</v>
      </c>
      <c r="F96" s="158"/>
      <c r="G96" s="139"/>
      <c r="H96" s="169"/>
      <c r="I96" s="169"/>
    </row>
    <row r="97" spans="1:9" ht="12.75">
      <c r="A97" s="157"/>
      <c r="B97" s="157"/>
      <c r="C97" s="157"/>
      <c r="D97" s="159"/>
      <c r="E97" s="137"/>
      <c r="F97" s="191"/>
      <c r="G97" s="139"/>
      <c r="H97" s="169"/>
      <c r="I97" s="169"/>
    </row>
    <row r="98" spans="1:9" ht="12.75">
      <c r="A98" s="153"/>
      <c r="B98" s="153"/>
      <c r="C98" s="153">
        <v>75023</v>
      </c>
      <c r="D98" s="154" t="s">
        <v>238</v>
      </c>
      <c r="E98" s="155">
        <f>SUM(E104,E99)</f>
        <v>2144875</v>
      </c>
      <c r="F98" s="156"/>
      <c r="G98" s="139"/>
      <c r="H98" s="169"/>
      <c r="I98" s="169"/>
    </row>
    <row r="99" spans="1:9" ht="12.75">
      <c r="A99" s="157"/>
      <c r="B99" s="157"/>
      <c r="C99" s="157"/>
      <c r="D99" s="159" t="s">
        <v>239</v>
      </c>
      <c r="E99" s="137">
        <f>SUM(E100:E102)</f>
        <v>2089875</v>
      </c>
      <c r="F99" s="191"/>
      <c r="G99" s="139"/>
      <c r="H99" s="169"/>
      <c r="I99" s="169"/>
    </row>
    <row r="100" spans="1:9" ht="12.75">
      <c r="A100" s="157"/>
      <c r="B100" s="157"/>
      <c r="C100" s="157"/>
      <c r="D100" s="159" t="s">
        <v>240</v>
      </c>
      <c r="E100" s="137">
        <v>1669000</v>
      </c>
      <c r="F100" s="191"/>
      <c r="G100" s="139"/>
      <c r="H100" s="169"/>
      <c r="I100" s="169"/>
    </row>
    <row r="101" spans="1:9" ht="12.75">
      <c r="A101" s="157"/>
      <c r="B101" s="157"/>
      <c r="C101" s="157"/>
      <c r="D101" s="159" t="s">
        <v>241</v>
      </c>
      <c r="E101" s="205">
        <v>390000</v>
      </c>
      <c r="F101" s="138"/>
      <c r="G101" s="139"/>
      <c r="H101" s="169"/>
      <c r="I101" s="169"/>
    </row>
    <row r="102" spans="1:9" ht="12.75">
      <c r="A102" s="157"/>
      <c r="B102" s="157"/>
      <c r="C102" s="157"/>
      <c r="D102" s="159" t="s">
        <v>242</v>
      </c>
      <c r="E102" s="137">
        <v>30875</v>
      </c>
      <c r="F102" s="191"/>
      <c r="G102" s="139"/>
      <c r="H102" s="169"/>
      <c r="I102" s="169"/>
    </row>
    <row r="103" spans="1:9" ht="12.75">
      <c r="A103" s="157"/>
      <c r="B103" s="157"/>
      <c r="C103" s="157"/>
      <c r="D103" s="159"/>
      <c r="E103" s="137"/>
      <c r="F103" s="191"/>
      <c r="G103" s="139"/>
      <c r="H103" s="169"/>
      <c r="I103" s="169"/>
    </row>
    <row r="104" spans="1:7" ht="12.75">
      <c r="A104" s="157"/>
      <c r="B104" s="157"/>
      <c r="C104" s="157"/>
      <c r="D104" s="159" t="s">
        <v>243</v>
      </c>
      <c r="E104" s="162">
        <f>SUM(E105:E106)</f>
        <v>55000</v>
      </c>
      <c r="F104" s="206"/>
      <c r="G104" s="139"/>
    </row>
    <row r="105" spans="1:8" ht="12.75">
      <c r="A105" s="157"/>
      <c r="B105" s="157"/>
      <c r="C105" s="157"/>
      <c r="D105" s="159" t="s">
        <v>244</v>
      </c>
      <c r="E105" s="137">
        <v>10000</v>
      </c>
      <c r="F105" s="191"/>
      <c r="G105" s="139"/>
      <c r="H105" s="169"/>
    </row>
    <row r="106" spans="1:9" ht="12.75">
      <c r="A106" s="157"/>
      <c r="B106" s="157"/>
      <c r="C106" s="157"/>
      <c r="D106" s="159" t="s">
        <v>245</v>
      </c>
      <c r="E106" s="137">
        <v>45000</v>
      </c>
      <c r="F106" s="191"/>
      <c r="G106" s="139"/>
      <c r="H106" s="169"/>
      <c r="I106" s="169"/>
    </row>
    <row r="107" spans="1:9" ht="12.75">
      <c r="A107" s="157"/>
      <c r="B107" s="157"/>
      <c r="C107" s="157"/>
      <c r="D107" s="159"/>
      <c r="E107" s="137"/>
      <c r="F107" s="191"/>
      <c r="G107" s="139"/>
      <c r="H107" s="169"/>
      <c r="I107" s="169"/>
    </row>
    <row r="108" spans="1:9" ht="12" customHeight="1">
      <c r="A108" s="157"/>
      <c r="B108" s="157"/>
      <c r="C108" s="153" t="s">
        <v>246</v>
      </c>
      <c r="D108" s="154" t="s">
        <v>247</v>
      </c>
      <c r="E108" s="155">
        <f>SUM(E109)</f>
        <v>50182</v>
      </c>
      <c r="F108" s="156"/>
      <c r="G108" s="139"/>
      <c r="H108" s="169"/>
      <c r="I108" s="169"/>
    </row>
    <row r="109" spans="1:9" ht="12.75">
      <c r="A109" s="157"/>
      <c r="B109" s="157"/>
      <c r="C109" s="157"/>
      <c r="D109" s="159" t="s">
        <v>248</v>
      </c>
      <c r="E109" s="137">
        <f>SUM(E110)</f>
        <v>50182</v>
      </c>
      <c r="F109" s="191"/>
      <c r="G109" s="139"/>
      <c r="H109" s="169"/>
      <c r="I109" s="169"/>
    </row>
    <row r="110" spans="1:9" ht="12.75">
      <c r="A110" s="157"/>
      <c r="B110" s="157"/>
      <c r="C110" s="157"/>
      <c r="D110" s="159" t="s">
        <v>249</v>
      </c>
      <c r="E110" s="137">
        <f>37762+12420</f>
        <v>50182</v>
      </c>
      <c r="F110" s="191"/>
      <c r="G110" s="139"/>
      <c r="H110" s="169"/>
      <c r="I110" s="169"/>
    </row>
    <row r="111" spans="1:9" ht="12.75">
      <c r="A111" s="157"/>
      <c r="B111" s="157"/>
      <c r="C111" s="157"/>
      <c r="D111" s="159"/>
      <c r="E111" s="137"/>
      <c r="F111" s="191"/>
      <c r="G111" s="139"/>
      <c r="H111" s="169"/>
      <c r="I111" s="169"/>
    </row>
    <row r="112" spans="1:9" ht="12.75">
      <c r="A112" s="153"/>
      <c r="B112" s="153"/>
      <c r="C112" s="153">
        <v>75095</v>
      </c>
      <c r="D112" s="154" t="s">
        <v>250</v>
      </c>
      <c r="E112" s="155">
        <f>SUM(E113)</f>
        <v>125528</v>
      </c>
      <c r="F112" s="156"/>
      <c r="G112" s="139"/>
      <c r="H112" s="169"/>
      <c r="I112" s="169"/>
    </row>
    <row r="113" spans="1:9" ht="12.75">
      <c r="A113" s="157"/>
      <c r="B113" s="157"/>
      <c r="C113" s="157"/>
      <c r="D113" s="159" t="s">
        <v>251</v>
      </c>
      <c r="E113" s="162">
        <f>SUM(E114:E119)</f>
        <v>125528</v>
      </c>
      <c r="F113" s="206"/>
      <c r="G113" s="139"/>
      <c r="H113" s="169"/>
      <c r="I113" s="169"/>
    </row>
    <row r="114" spans="1:9" ht="24.75">
      <c r="A114" s="157"/>
      <c r="B114" s="157"/>
      <c r="C114" s="157"/>
      <c r="D114" s="159" t="s">
        <v>252</v>
      </c>
      <c r="E114" s="137">
        <v>18400</v>
      </c>
      <c r="F114" s="191"/>
      <c r="G114" s="139"/>
      <c r="H114" s="169"/>
      <c r="I114" s="169"/>
    </row>
    <row r="115" spans="1:9" ht="24.75">
      <c r="A115" s="157"/>
      <c r="B115" s="157"/>
      <c r="C115" s="157"/>
      <c r="D115" s="159" t="s">
        <v>253</v>
      </c>
      <c r="E115" s="137">
        <v>14628</v>
      </c>
      <c r="F115" s="191"/>
      <c r="G115" s="139"/>
      <c r="H115" s="169"/>
      <c r="I115" s="169"/>
    </row>
    <row r="116" spans="1:9" ht="24.75">
      <c r="A116" s="157"/>
      <c r="B116" s="157"/>
      <c r="C116" s="157"/>
      <c r="D116" s="159" t="s">
        <v>254</v>
      </c>
      <c r="E116" s="137">
        <v>12000</v>
      </c>
      <c r="F116" s="191"/>
      <c r="G116" s="139"/>
      <c r="H116" s="169"/>
      <c r="I116" s="169"/>
    </row>
    <row r="117" spans="1:13" s="2" customFormat="1" ht="24.75">
      <c r="A117" s="157"/>
      <c r="B117" s="157"/>
      <c r="C117" s="157"/>
      <c r="D117" s="159" t="s">
        <v>255</v>
      </c>
      <c r="E117" s="137">
        <v>43000</v>
      </c>
      <c r="F117" s="191"/>
      <c r="G117" s="139"/>
      <c r="H117" s="169"/>
      <c r="I117" s="169"/>
      <c r="J117" s="41"/>
      <c r="K117" s="41"/>
      <c r="L117" s="41"/>
      <c r="M117" s="41"/>
    </row>
    <row r="118" spans="1:13" s="2" customFormat="1" ht="36.75">
      <c r="A118" s="157"/>
      <c r="B118" s="157"/>
      <c r="C118" s="157"/>
      <c r="D118" s="159" t="s">
        <v>256</v>
      </c>
      <c r="E118" s="137">
        <v>33000</v>
      </c>
      <c r="F118" s="191"/>
      <c r="G118" s="139"/>
      <c r="H118" s="169"/>
      <c r="I118" s="169"/>
      <c r="J118" s="41"/>
      <c r="K118" s="41"/>
      <c r="L118" s="41"/>
      <c r="M118" s="41"/>
    </row>
    <row r="119" spans="1:9" ht="12.75">
      <c r="A119" s="193"/>
      <c r="B119" s="193"/>
      <c r="C119" s="157"/>
      <c r="D119" s="159" t="s">
        <v>257</v>
      </c>
      <c r="E119" s="137">
        <v>4500</v>
      </c>
      <c r="F119" s="191"/>
      <c r="G119" s="139"/>
      <c r="H119" s="169"/>
      <c r="I119" s="169"/>
    </row>
    <row r="120" spans="1:9" ht="12.75">
      <c r="A120" s="157"/>
      <c r="B120" s="157"/>
      <c r="C120" s="157"/>
      <c r="D120" s="159"/>
      <c r="E120" s="137"/>
      <c r="F120" s="191"/>
      <c r="G120" s="139"/>
      <c r="H120" s="169"/>
      <c r="I120" s="169"/>
    </row>
    <row r="121" spans="1:17" s="89" customFormat="1" ht="36.75">
      <c r="A121" s="141" t="s">
        <v>258</v>
      </c>
      <c r="B121" s="141">
        <v>751</v>
      </c>
      <c r="C121" s="141"/>
      <c r="D121" s="192" t="s">
        <v>259</v>
      </c>
      <c r="E121" s="143">
        <f>SUM(E123)</f>
        <v>3000</v>
      </c>
      <c r="F121" s="144"/>
      <c r="G121" s="145"/>
      <c r="H121" s="169"/>
      <c r="I121" s="169"/>
      <c r="J121" s="41"/>
      <c r="K121" s="41"/>
      <c r="L121" s="41"/>
      <c r="M121" s="41"/>
      <c r="N121" s="2"/>
      <c r="O121" s="2"/>
      <c r="P121" s="2"/>
      <c r="Q121" s="2"/>
    </row>
    <row r="122" spans="1:9" ht="12.75">
      <c r="A122" s="157"/>
      <c r="B122" s="157"/>
      <c r="C122" s="157"/>
      <c r="D122" s="159"/>
      <c r="E122" s="137"/>
      <c r="F122" s="191"/>
      <c r="G122" s="139"/>
      <c r="H122" s="169"/>
      <c r="I122" s="169"/>
    </row>
    <row r="123" spans="1:9" ht="24.75">
      <c r="A123" s="153"/>
      <c r="B123" s="153"/>
      <c r="C123" s="153">
        <v>75101</v>
      </c>
      <c r="D123" s="154" t="s">
        <v>260</v>
      </c>
      <c r="E123" s="152">
        <f>SUM(E124)</f>
        <v>3000</v>
      </c>
      <c r="F123" s="158"/>
      <c r="G123" s="139"/>
      <c r="H123" s="169"/>
      <c r="I123" s="169"/>
    </row>
    <row r="124" spans="1:9" ht="12.75">
      <c r="A124" s="193"/>
      <c r="B124" s="193"/>
      <c r="C124" s="150"/>
      <c r="D124" s="118" t="s">
        <v>261</v>
      </c>
      <c r="E124" s="152">
        <f>E125</f>
        <v>3000</v>
      </c>
      <c r="F124" s="158"/>
      <c r="G124" s="139"/>
      <c r="H124" s="169"/>
      <c r="I124" s="169"/>
    </row>
    <row r="125" spans="1:9" ht="12.75">
      <c r="A125" s="157"/>
      <c r="B125" s="157"/>
      <c r="C125" s="150"/>
      <c r="D125" s="118" t="s">
        <v>262</v>
      </c>
      <c r="E125" s="152">
        <v>3000</v>
      </c>
      <c r="F125" s="158"/>
      <c r="G125" s="139"/>
      <c r="H125" s="169"/>
      <c r="I125" s="169"/>
    </row>
    <row r="126" spans="1:9" ht="12.75">
      <c r="A126" s="157"/>
      <c r="B126" s="157"/>
      <c r="C126" s="157"/>
      <c r="D126" s="159"/>
      <c r="E126" s="137"/>
      <c r="F126" s="191"/>
      <c r="G126" s="139"/>
      <c r="H126" s="169"/>
      <c r="I126" s="169"/>
    </row>
    <row r="127" spans="1:17" s="89" customFormat="1" ht="24.75">
      <c r="A127" s="141" t="s">
        <v>263</v>
      </c>
      <c r="B127" s="141">
        <v>754</v>
      </c>
      <c r="C127" s="141"/>
      <c r="D127" s="192" t="s">
        <v>264</v>
      </c>
      <c r="E127" s="143">
        <f>SUM(E134,E144,E129)</f>
        <v>385149</v>
      </c>
      <c r="F127" s="144"/>
      <c r="G127" s="145"/>
      <c r="H127" s="169"/>
      <c r="I127" s="169"/>
      <c r="J127" s="41"/>
      <c r="K127" s="41"/>
      <c r="L127" s="41"/>
      <c r="M127" s="41"/>
      <c r="N127" s="2"/>
      <c r="O127" s="2"/>
      <c r="P127" s="2"/>
      <c r="Q127" s="2"/>
    </row>
    <row r="128" spans="1:9" ht="12.75">
      <c r="A128" s="157"/>
      <c r="B128" s="157"/>
      <c r="C128" s="157"/>
      <c r="D128" s="159"/>
      <c r="E128" s="137"/>
      <c r="F128" s="191"/>
      <c r="G128" s="139"/>
      <c r="H128" s="169"/>
      <c r="I128" s="169"/>
    </row>
    <row r="129" spans="1:13" s="197" customFormat="1" ht="12.75">
      <c r="A129" s="199"/>
      <c r="B129" s="199"/>
      <c r="C129" s="199" t="s">
        <v>265</v>
      </c>
      <c r="D129" s="200" t="s">
        <v>266</v>
      </c>
      <c r="E129" s="201">
        <f>E130</f>
        <v>6000</v>
      </c>
      <c r="F129" s="202"/>
      <c r="G129" s="139"/>
      <c r="H129" s="204"/>
      <c r="I129" s="204"/>
      <c r="J129" s="196"/>
      <c r="K129" s="196"/>
      <c r="L129" s="196"/>
      <c r="M129" s="196"/>
    </row>
    <row r="130" spans="1:13" s="197" customFormat="1" ht="12.75">
      <c r="A130" s="199"/>
      <c r="B130" s="199"/>
      <c r="C130" s="199"/>
      <c r="D130" s="118" t="s">
        <v>267</v>
      </c>
      <c r="E130" s="201">
        <f>SUM(E131:E132)</f>
        <v>6000</v>
      </c>
      <c r="F130" s="202"/>
      <c r="G130" s="139"/>
      <c r="H130" s="204"/>
      <c r="I130" s="204"/>
      <c r="J130" s="196"/>
      <c r="K130" s="196"/>
      <c r="L130" s="196"/>
      <c r="M130" s="196"/>
    </row>
    <row r="131" spans="1:13" s="197" customFormat="1" ht="24.75">
      <c r="A131" s="199"/>
      <c r="B131" s="199"/>
      <c r="C131" s="199"/>
      <c r="D131" s="118" t="s">
        <v>268</v>
      </c>
      <c r="E131" s="201">
        <v>4000</v>
      </c>
      <c r="F131" s="202"/>
      <c r="G131" s="139"/>
      <c r="H131" s="204"/>
      <c r="I131" s="204"/>
      <c r="J131" s="196"/>
      <c r="K131" s="196"/>
      <c r="L131" s="196"/>
      <c r="M131" s="196"/>
    </row>
    <row r="132" spans="1:9" ht="63.75" customHeight="1">
      <c r="A132" s="157"/>
      <c r="B132" s="157"/>
      <c r="C132" s="157"/>
      <c r="D132" s="159" t="s">
        <v>269</v>
      </c>
      <c r="E132" s="137">
        <v>2000</v>
      </c>
      <c r="F132" s="191"/>
      <c r="G132" s="139"/>
      <c r="H132" s="169"/>
      <c r="I132" s="169"/>
    </row>
    <row r="133" spans="1:9" ht="12.75">
      <c r="A133" s="157"/>
      <c r="B133" s="157"/>
      <c r="C133" s="157"/>
      <c r="D133" s="159"/>
      <c r="E133" s="137"/>
      <c r="F133" s="191"/>
      <c r="G133" s="139"/>
      <c r="H133" s="169"/>
      <c r="I133" s="169"/>
    </row>
    <row r="134" spans="1:9" ht="12.75">
      <c r="A134" s="153"/>
      <c r="B134" s="153"/>
      <c r="C134" s="153">
        <v>75412</v>
      </c>
      <c r="D134" s="154" t="s">
        <v>270</v>
      </c>
      <c r="E134" s="160">
        <f>SUM(E135,E141)</f>
        <v>351600</v>
      </c>
      <c r="F134" s="161"/>
      <c r="G134" s="139"/>
      <c r="H134" s="169"/>
      <c r="I134" s="169"/>
    </row>
    <row r="135" spans="1:9" ht="12.75">
      <c r="A135" s="157"/>
      <c r="B135" s="157"/>
      <c r="C135" s="150"/>
      <c r="D135" s="118" t="s">
        <v>271</v>
      </c>
      <c r="E135" s="152">
        <f>SUM(E136:E139)</f>
        <v>226600</v>
      </c>
      <c r="F135" s="158"/>
      <c r="G135" s="139"/>
      <c r="H135" s="169"/>
      <c r="I135" s="169"/>
    </row>
    <row r="136" spans="1:9" ht="12.75">
      <c r="A136" s="157"/>
      <c r="B136" s="157"/>
      <c r="C136" s="150"/>
      <c r="D136" s="159" t="s">
        <v>272</v>
      </c>
      <c r="E136" s="152">
        <v>41600</v>
      </c>
      <c r="F136" s="158"/>
      <c r="G136" s="139"/>
      <c r="H136" s="169"/>
      <c r="I136" s="169"/>
    </row>
    <row r="137" spans="1:9" ht="24.75">
      <c r="A137" s="157"/>
      <c r="B137" s="157"/>
      <c r="C137" s="150"/>
      <c r="D137" s="118" t="s">
        <v>273</v>
      </c>
      <c r="E137" s="152">
        <v>160000</v>
      </c>
      <c r="F137" s="158"/>
      <c r="G137" s="139"/>
      <c r="H137" s="169"/>
      <c r="I137" s="169"/>
    </row>
    <row r="138" spans="1:9" ht="12.75">
      <c r="A138" s="157"/>
      <c r="B138" s="157"/>
      <c r="C138" s="150"/>
      <c r="D138" s="118" t="s">
        <v>274</v>
      </c>
      <c r="E138" s="152">
        <v>5000</v>
      </c>
      <c r="F138" s="158"/>
      <c r="G138" s="139"/>
      <c r="H138" s="169"/>
      <c r="I138" s="169"/>
    </row>
    <row r="139" spans="1:9" ht="36.75">
      <c r="A139" s="157"/>
      <c r="B139" s="157"/>
      <c r="C139" s="150"/>
      <c r="D139" s="118" t="s">
        <v>275</v>
      </c>
      <c r="E139" s="152">
        <v>20000</v>
      </c>
      <c r="F139" s="158"/>
      <c r="G139" s="139"/>
      <c r="H139" s="169"/>
      <c r="I139" s="169"/>
    </row>
    <row r="140" spans="1:9" ht="12.75">
      <c r="A140" s="157"/>
      <c r="B140" s="157"/>
      <c r="C140" s="150"/>
      <c r="D140" s="118"/>
      <c r="E140" s="152"/>
      <c r="F140" s="158"/>
      <c r="G140" s="139"/>
      <c r="H140" s="169"/>
      <c r="I140" s="169"/>
    </row>
    <row r="141" spans="1:9" ht="12.75">
      <c r="A141" s="157"/>
      <c r="B141" s="157"/>
      <c r="C141" s="150"/>
      <c r="D141" s="118" t="s">
        <v>276</v>
      </c>
      <c r="E141" s="152">
        <f>SUM(E142:E142)</f>
        <v>125000</v>
      </c>
      <c r="F141" s="158"/>
      <c r="G141" s="139"/>
      <c r="H141" s="169"/>
      <c r="I141" s="169"/>
    </row>
    <row r="142" spans="1:9" ht="36.75">
      <c r="A142" s="157"/>
      <c r="B142" s="157"/>
      <c r="C142" s="150"/>
      <c r="D142" s="118" t="s">
        <v>277</v>
      </c>
      <c r="E142" s="152">
        <v>125000</v>
      </c>
      <c r="F142" s="158"/>
      <c r="G142" s="139"/>
      <c r="H142" s="169"/>
      <c r="I142" s="169"/>
    </row>
    <row r="143" spans="1:9" ht="12.75">
      <c r="A143" s="157"/>
      <c r="B143" s="157"/>
      <c r="C143" s="157"/>
      <c r="D143" s="159"/>
      <c r="E143" s="137"/>
      <c r="F143" s="191"/>
      <c r="G143" s="139"/>
      <c r="H143" s="169"/>
      <c r="I143" s="169"/>
    </row>
    <row r="144" spans="1:9" ht="12.75">
      <c r="A144" s="153"/>
      <c r="B144" s="153"/>
      <c r="C144" s="153">
        <v>75414</v>
      </c>
      <c r="D144" s="154" t="s">
        <v>278</v>
      </c>
      <c r="E144" s="155">
        <f>SUM(E145)</f>
        <v>27549</v>
      </c>
      <c r="F144" s="156"/>
      <c r="G144" s="139"/>
      <c r="H144" s="169"/>
      <c r="I144" s="169"/>
    </row>
    <row r="145" spans="1:9" ht="12" customHeight="1">
      <c r="A145" s="157"/>
      <c r="B145" s="157"/>
      <c r="C145" s="157"/>
      <c r="D145" s="159" t="s">
        <v>279</v>
      </c>
      <c r="E145" s="137">
        <f>SUM(E146:E149)</f>
        <v>27549</v>
      </c>
      <c r="F145" s="191"/>
      <c r="G145" s="139"/>
      <c r="H145" s="169"/>
      <c r="I145" s="169"/>
    </row>
    <row r="146" spans="1:9" ht="12.75">
      <c r="A146" s="157"/>
      <c r="B146" s="157"/>
      <c r="C146" s="157"/>
      <c r="D146" s="159" t="s">
        <v>280</v>
      </c>
      <c r="E146" s="137">
        <v>9884</v>
      </c>
      <c r="F146" s="191"/>
      <c r="G146" s="139"/>
      <c r="H146" s="169"/>
      <c r="I146" s="169"/>
    </row>
    <row r="147" spans="1:9" ht="12.75">
      <c r="A147" s="157"/>
      <c r="B147" s="157"/>
      <c r="C147" s="157"/>
      <c r="D147" s="159" t="s">
        <v>281</v>
      </c>
      <c r="E147" s="137">
        <v>415</v>
      </c>
      <c r="F147" s="191"/>
      <c r="G147" s="139"/>
      <c r="H147" s="169"/>
      <c r="I147" s="169"/>
    </row>
    <row r="148" spans="1:9" ht="12" customHeight="1">
      <c r="A148" s="157"/>
      <c r="B148" s="157"/>
      <c r="C148" s="157"/>
      <c r="D148" s="159" t="s">
        <v>282</v>
      </c>
      <c r="E148" s="137">
        <v>1500</v>
      </c>
      <c r="F148" s="191"/>
      <c r="G148" s="139"/>
      <c r="H148" s="169"/>
      <c r="I148" s="169"/>
    </row>
    <row r="149" spans="1:9" ht="15.75" customHeight="1">
      <c r="A149" s="157"/>
      <c r="B149" s="157"/>
      <c r="C149" s="157"/>
      <c r="D149" s="159" t="s">
        <v>283</v>
      </c>
      <c r="E149" s="137">
        <v>15750</v>
      </c>
      <c r="F149" s="191"/>
      <c r="G149" s="139"/>
      <c r="H149" s="169"/>
      <c r="I149" s="169"/>
    </row>
    <row r="150" spans="1:9" ht="12.75">
      <c r="A150" s="157"/>
      <c r="B150" s="157"/>
      <c r="C150" s="157"/>
      <c r="D150" s="159"/>
      <c r="E150" s="137"/>
      <c r="F150" s="191"/>
      <c r="G150" s="139"/>
      <c r="H150" s="169"/>
      <c r="I150" s="169"/>
    </row>
    <row r="151" spans="1:17" s="89" customFormat="1" ht="48.75">
      <c r="A151" s="141" t="s">
        <v>284</v>
      </c>
      <c r="B151" s="141">
        <v>756</v>
      </c>
      <c r="C151" s="211"/>
      <c r="D151" s="192" t="s">
        <v>285</v>
      </c>
      <c r="E151" s="143">
        <f>E153</f>
        <v>36000</v>
      </c>
      <c r="F151" s="144"/>
      <c r="G151" s="145"/>
      <c r="H151" s="169"/>
      <c r="I151" s="169"/>
      <c r="J151" s="41"/>
      <c r="K151" s="41"/>
      <c r="L151" s="41"/>
      <c r="M151" s="41"/>
      <c r="N151" s="2"/>
      <c r="O151" s="2"/>
      <c r="P151" s="2"/>
      <c r="Q151" s="2"/>
    </row>
    <row r="152" spans="1:9" ht="12.75">
      <c r="A152" s="157"/>
      <c r="B152" s="157"/>
      <c r="C152" s="157"/>
      <c r="D152" s="159"/>
      <c r="E152" s="137"/>
      <c r="F152" s="191"/>
      <c r="G152" s="139"/>
      <c r="H152" s="169"/>
      <c r="I152" s="169"/>
    </row>
    <row r="153" spans="1:9" ht="24.75">
      <c r="A153" s="153"/>
      <c r="B153" s="153"/>
      <c r="C153" s="153">
        <v>75647</v>
      </c>
      <c r="D153" s="154" t="s">
        <v>286</v>
      </c>
      <c r="E153" s="155">
        <f>SUM(E154)</f>
        <v>36000</v>
      </c>
      <c r="F153" s="156"/>
      <c r="G153" s="139"/>
      <c r="H153" s="169"/>
      <c r="I153" s="169"/>
    </row>
    <row r="154" spans="1:9" ht="12.75">
      <c r="A154" s="157"/>
      <c r="B154" s="157"/>
      <c r="C154" s="157"/>
      <c r="D154" s="159" t="s">
        <v>287</v>
      </c>
      <c r="E154" s="162">
        <f>SUM(E155:E156)</f>
        <v>36000</v>
      </c>
      <c r="F154" s="206"/>
      <c r="G154" s="139"/>
      <c r="H154" s="169"/>
      <c r="I154" s="169"/>
    </row>
    <row r="155" spans="1:9" ht="24.75">
      <c r="A155" s="157"/>
      <c r="B155" s="157"/>
      <c r="C155" s="157"/>
      <c r="D155" s="159" t="s">
        <v>288</v>
      </c>
      <c r="E155" s="137">
        <v>21000</v>
      </c>
      <c r="F155" s="191"/>
      <c r="G155" s="139"/>
      <c r="H155" s="169"/>
      <c r="I155" s="169"/>
    </row>
    <row r="156" spans="1:9" ht="36.75">
      <c r="A156" s="157"/>
      <c r="B156" s="157"/>
      <c r="C156" s="157"/>
      <c r="D156" s="159" t="s">
        <v>289</v>
      </c>
      <c r="E156" s="137">
        <v>15000</v>
      </c>
      <c r="F156" s="191"/>
      <c r="G156" s="139"/>
      <c r="H156" s="169"/>
      <c r="I156" s="169"/>
    </row>
    <row r="157" spans="1:9" ht="12.75">
      <c r="A157" s="166"/>
      <c r="B157" s="166"/>
      <c r="C157" s="166"/>
      <c r="D157" s="114"/>
      <c r="E157" s="167"/>
      <c r="F157" s="190"/>
      <c r="G157" s="168"/>
      <c r="H157" s="169"/>
      <c r="I157" s="169"/>
    </row>
    <row r="158" spans="1:17" s="89" customFormat="1" ht="12.75">
      <c r="A158" s="20" t="s">
        <v>290</v>
      </c>
      <c r="B158" s="20">
        <v>757</v>
      </c>
      <c r="C158" s="20"/>
      <c r="D158" s="103" t="s">
        <v>291</v>
      </c>
      <c r="E158" s="22">
        <f>SUM(E160)</f>
        <v>48000</v>
      </c>
      <c r="F158" s="212"/>
      <c r="G158" s="185"/>
      <c r="H158" s="169"/>
      <c r="I158" s="169"/>
      <c r="J158" s="41"/>
      <c r="K158" s="41"/>
      <c r="L158" s="41"/>
      <c r="M158" s="41"/>
      <c r="N158" s="2"/>
      <c r="O158" s="2"/>
      <c r="P158" s="2"/>
      <c r="Q158" s="2"/>
    </row>
    <row r="159" spans="1:9" ht="12.75">
      <c r="A159" s="166"/>
      <c r="B159" s="166"/>
      <c r="C159" s="213"/>
      <c r="D159" s="214"/>
      <c r="E159" s="50"/>
      <c r="F159" s="212"/>
      <c r="G159" s="168"/>
      <c r="H159" s="169"/>
      <c r="I159" s="169"/>
    </row>
    <row r="160" spans="1:9" ht="24.75">
      <c r="A160" s="170"/>
      <c r="B160" s="170"/>
      <c r="C160" s="170">
        <v>75702</v>
      </c>
      <c r="D160" s="119" t="s">
        <v>292</v>
      </c>
      <c r="E160" s="171">
        <f>SUM(E162)</f>
        <v>48000</v>
      </c>
      <c r="F160" s="215"/>
      <c r="G160" s="168"/>
      <c r="H160" s="169"/>
      <c r="I160" s="169"/>
    </row>
    <row r="161" spans="1:9" ht="12.75">
      <c r="A161" s="166"/>
      <c r="B161" s="166"/>
      <c r="C161" s="166"/>
      <c r="D161" s="114" t="s">
        <v>293</v>
      </c>
      <c r="E161" s="167">
        <f>E162</f>
        <v>48000</v>
      </c>
      <c r="F161" s="190"/>
      <c r="G161" s="168"/>
      <c r="H161" s="169"/>
      <c r="I161" s="169"/>
    </row>
    <row r="162" spans="1:9" ht="12.75">
      <c r="A162" s="213"/>
      <c r="B162" s="213"/>
      <c r="C162" s="166"/>
      <c r="D162" s="114" t="s">
        <v>294</v>
      </c>
      <c r="E162" s="167">
        <v>48000</v>
      </c>
      <c r="F162" s="190"/>
      <c r="G162" s="168"/>
      <c r="H162" s="169"/>
      <c r="I162" s="169"/>
    </row>
    <row r="163" spans="1:9" ht="12.75">
      <c r="A163" s="166"/>
      <c r="B163" s="166"/>
      <c r="C163" s="166"/>
      <c r="D163" s="114"/>
      <c r="E163" s="167"/>
      <c r="F163" s="190"/>
      <c r="G163" s="168"/>
      <c r="H163" s="169"/>
      <c r="I163" s="169"/>
    </row>
    <row r="164" spans="1:17" s="89" customFormat="1" ht="12.75">
      <c r="A164" s="20" t="s">
        <v>295</v>
      </c>
      <c r="B164" s="20">
        <v>758</v>
      </c>
      <c r="C164" s="20"/>
      <c r="D164" s="103" t="s">
        <v>296</v>
      </c>
      <c r="E164" s="22">
        <f>SUM(E166)</f>
        <v>181042</v>
      </c>
      <c r="F164" s="212"/>
      <c r="G164" s="185"/>
      <c r="H164" s="169"/>
      <c r="I164" s="169"/>
      <c r="J164" s="41"/>
      <c r="K164" s="41"/>
      <c r="L164" s="41"/>
      <c r="M164" s="41"/>
      <c r="N164" s="2"/>
      <c r="O164" s="2"/>
      <c r="P164" s="2"/>
      <c r="Q164" s="2"/>
    </row>
    <row r="165" spans="1:9" ht="12.75">
      <c r="A165" s="213"/>
      <c r="B165" s="213"/>
      <c r="C165" s="213"/>
      <c r="D165" s="214"/>
      <c r="E165" s="50"/>
      <c r="F165" s="212"/>
      <c r="G165" s="168"/>
      <c r="H165" s="169"/>
      <c r="I165" s="169"/>
    </row>
    <row r="166" spans="1:9" ht="12.75">
      <c r="A166" s="213"/>
      <c r="B166" s="45"/>
      <c r="C166" s="166">
        <v>75818</v>
      </c>
      <c r="D166" s="114" t="s">
        <v>297</v>
      </c>
      <c r="E166" s="167">
        <f>SUM(E167)</f>
        <v>181042</v>
      </c>
      <c r="F166" s="190"/>
      <c r="G166" s="168"/>
      <c r="H166" s="169"/>
      <c r="I166" s="169"/>
    </row>
    <row r="167" spans="1:9" ht="12.75">
      <c r="A167" s="213"/>
      <c r="B167" s="45"/>
      <c r="C167" s="166"/>
      <c r="D167" s="114" t="s">
        <v>298</v>
      </c>
      <c r="E167" s="167">
        <f>SUM(E168:E169)</f>
        <v>181042</v>
      </c>
      <c r="F167" s="190"/>
      <c r="G167" s="168"/>
      <c r="H167" s="169"/>
      <c r="I167" s="169"/>
    </row>
    <row r="168" spans="1:9" ht="12.75">
      <c r="A168" s="166"/>
      <c r="B168" s="166"/>
      <c r="C168" s="166"/>
      <c r="D168" s="114" t="s">
        <v>299</v>
      </c>
      <c r="E168" s="167">
        <v>160000</v>
      </c>
      <c r="F168" s="190"/>
      <c r="G168" s="168"/>
      <c r="H168" s="169"/>
      <c r="I168" s="169"/>
    </row>
    <row r="169" spans="1:9" ht="12.75">
      <c r="A169" s="166"/>
      <c r="B169" s="166"/>
      <c r="C169" s="166"/>
      <c r="D169" s="114" t="s">
        <v>300</v>
      </c>
      <c r="E169" s="167">
        <v>21042</v>
      </c>
      <c r="F169" s="190"/>
      <c r="G169" s="168"/>
      <c r="H169" s="169"/>
      <c r="I169" s="169"/>
    </row>
    <row r="170" spans="1:9" ht="12.75">
      <c r="A170" s="166"/>
      <c r="B170" s="166"/>
      <c r="C170" s="166"/>
      <c r="D170" s="114"/>
      <c r="E170" s="167"/>
      <c r="F170" s="190"/>
      <c r="G170" s="168"/>
      <c r="H170" s="169"/>
      <c r="I170" s="169"/>
    </row>
    <row r="171" spans="1:17" s="89" customFormat="1" ht="12.75">
      <c r="A171" s="20" t="s">
        <v>301</v>
      </c>
      <c r="B171" s="20">
        <v>801</v>
      </c>
      <c r="C171" s="20"/>
      <c r="D171" s="103" t="s">
        <v>302</v>
      </c>
      <c r="E171" s="22">
        <f>SUM(E173,E180,E187,E195,E200,E205,E210,E215,E221,E226)</f>
        <v>9927440</v>
      </c>
      <c r="F171" s="212"/>
      <c r="G171" s="185"/>
      <c r="H171" s="169"/>
      <c r="I171" s="169"/>
      <c r="J171" s="41"/>
      <c r="K171" s="41"/>
      <c r="L171" s="41"/>
      <c r="M171" s="41"/>
      <c r="N171" s="2"/>
      <c r="O171" s="2"/>
      <c r="P171" s="2"/>
      <c r="Q171" s="2"/>
    </row>
    <row r="172" spans="1:9" ht="12.75">
      <c r="A172" s="213"/>
      <c r="B172" s="45"/>
      <c r="C172" s="213"/>
      <c r="D172" s="194"/>
      <c r="E172" s="195"/>
      <c r="F172" s="144"/>
      <c r="G172" s="168"/>
      <c r="H172" s="169"/>
      <c r="I172" s="169"/>
    </row>
    <row r="173" spans="1:9" ht="12.75">
      <c r="A173" s="216"/>
      <c r="B173" s="170"/>
      <c r="C173" s="170">
        <v>80101</v>
      </c>
      <c r="D173" s="154" t="s">
        <v>303</v>
      </c>
      <c r="E173" s="155">
        <f>SUM(E174+E177)</f>
        <v>3264328</v>
      </c>
      <c r="F173" s="156"/>
      <c r="G173" s="168"/>
      <c r="H173" s="169"/>
      <c r="I173" s="169"/>
    </row>
    <row r="174" spans="1:17" s="179" customFormat="1" ht="12.75">
      <c r="A174" s="213"/>
      <c r="B174" s="45"/>
      <c r="C174" s="45"/>
      <c r="D174" s="118" t="s">
        <v>304</v>
      </c>
      <c r="E174" s="152">
        <f>SUM(E175:E176)</f>
        <v>3174328</v>
      </c>
      <c r="F174" s="158"/>
      <c r="G174" s="168"/>
      <c r="H174" s="169"/>
      <c r="I174" s="169"/>
      <c r="J174" s="177"/>
      <c r="K174" s="177"/>
      <c r="L174" s="177"/>
      <c r="M174" s="177"/>
      <c r="N174" s="178"/>
      <c r="O174" s="178"/>
      <c r="P174" s="178"/>
      <c r="Q174" s="178"/>
    </row>
    <row r="175" spans="1:9" ht="12.75">
      <c r="A175" s="216"/>
      <c r="B175" s="170"/>
      <c r="C175" s="170"/>
      <c r="D175" s="118" t="s">
        <v>305</v>
      </c>
      <c r="E175" s="152">
        <v>2664648</v>
      </c>
      <c r="F175" s="156"/>
      <c r="G175" s="168"/>
      <c r="H175" s="169"/>
      <c r="I175" s="169"/>
    </row>
    <row r="176" spans="1:9" ht="12.75">
      <c r="A176" s="216"/>
      <c r="B176" s="170"/>
      <c r="C176" s="170"/>
      <c r="D176" s="118" t="s">
        <v>306</v>
      </c>
      <c r="E176" s="152">
        <v>509680</v>
      </c>
      <c r="F176" s="156"/>
      <c r="G176" s="168"/>
      <c r="H176" s="169"/>
      <c r="I176" s="169"/>
    </row>
    <row r="177" spans="1:17" s="179" customFormat="1" ht="12.75">
      <c r="A177" s="213"/>
      <c r="B177" s="45"/>
      <c r="C177" s="45"/>
      <c r="D177" s="118" t="s">
        <v>307</v>
      </c>
      <c r="E177" s="152">
        <f>SUM(E178)</f>
        <v>90000</v>
      </c>
      <c r="F177" s="158"/>
      <c r="G177" s="168"/>
      <c r="H177" s="169"/>
      <c r="I177" s="169"/>
      <c r="J177" s="177"/>
      <c r="K177" s="177"/>
      <c r="L177" s="177"/>
      <c r="M177" s="177"/>
      <c r="N177" s="178"/>
      <c r="O177" s="178"/>
      <c r="P177" s="178"/>
      <c r="Q177" s="178"/>
    </row>
    <row r="178" spans="1:9" ht="60.75">
      <c r="A178" s="166"/>
      <c r="B178" s="166"/>
      <c r="C178" s="166"/>
      <c r="D178" s="118" t="s">
        <v>308</v>
      </c>
      <c r="E178" s="152">
        <v>90000</v>
      </c>
      <c r="F178" s="156"/>
      <c r="G178" s="168"/>
      <c r="H178" s="169"/>
      <c r="I178" s="169"/>
    </row>
    <row r="179" spans="1:9" ht="12.75">
      <c r="A179" s="216"/>
      <c r="B179" s="170"/>
      <c r="C179" s="170"/>
      <c r="D179" s="154"/>
      <c r="E179" s="155"/>
      <c r="F179" s="156"/>
      <c r="G179" s="168"/>
      <c r="H179" s="169"/>
      <c r="I179" s="169"/>
    </row>
    <row r="180" spans="1:9" ht="12.75">
      <c r="A180" s="216"/>
      <c r="B180" s="170"/>
      <c r="C180" s="170">
        <v>80104</v>
      </c>
      <c r="D180" s="154" t="s">
        <v>309</v>
      </c>
      <c r="E180" s="155">
        <f>E181+E184</f>
        <v>1626326</v>
      </c>
      <c r="F180" s="156"/>
      <c r="G180" s="168"/>
      <c r="H180" s="169"/>
      <c r="I180" s="169"/>
    </row>
    <row r="181" spans="1:9" ht="12.75">
      <c r="A181" s="213"/>
      <c r="B181" s="45"/>
      <c r="C181" s="45"/>
      <c r="D181" s="118" t="s">
        <v>310</v>
      </c>
      <c r="E181" s="152">
        <f>SUM(E182:E183)</f>
        <v>1606326</v>
      </c>
      <c r="F181" s="158"/>
      <c r="G181" s="168"/>
      <c r="H181" s="169"/>
      <c r="I181" s="169"/>
    </row>
    <row r="182" spans="1:9" ht="12.75">
      <c r="A182" s="213"/>
      <c r="B182" s="45"/>
      <c r="C182" s="45"/>
      <c r="D182" s="118" t="s">
        <v>311</v>
      </c>
      <c r="E182" s="152">
        <v>1274453</v>
      </c>
      <c r="F182" s="158"/>
      <c r="G182" s="168"/>
      <c r="H182" s="169"/>
      <c r="I182" s="169"/>
    </row>
    <row r="183" spans="1:9" ht="12.75">
      <c r="A183" s="213"/>
      <c r="B183" s="45"/>
      <c r="C183" s="45"/>
      <c r="D183" s="118" t="s">
        <v>312</v>
      </c>
      <c r="E183" s="152">
        <v>331873</v>
      </c>
      <c r="F183" s="158"/>
      <c r="G183" s="168"/>
      <c r="H183" s="169"/>
      <c r="I183" s="169"/>
    </row>
    <row r="184" spans="1:9" ht="12.75">
      <c r="A184" s="213"/>
      <c r="B184" s="45"/>
      <c r="C184" s="45"/>
      <c r="D184" s="118" t="s">
        <v>313</v>
      </c>
      <c r="E184" s="152">
        <f>E185</f>
        <v>20000</v>
      </c>
      <c r="F184" s="158"/>
      <c r="G184" s="168"/>
      <c r="H184" s="169"/>
      <c r="I184" s="169"/>
    </row>
    <row r="185" spans="1:9" ht="48.75">
      <c r="A185" s="213"/>
      <c r="B185" s="45"/>
      <c r="C185" s="45"/>
      <c r="D185" s="118" t="s">
        <v>314</v>
      </c>
      <c r="E185" s="152">
        <v>20000</v>
      </c>
      <c r="F185" s="158"/>
      <c r="G185" s="168"/>
      <c r="H185" s="169"/>
      <c r="I185" s="169"/>
    </row>
    <row r="186" spans="1:9" ht="12.75">
      <c r="A186" s="213"/>
      <c r="B186" s="45"/>
      <c r="C186" s="45"/>
      <c r="D186" s="118"/>
      <c r="E186" s="152"/>
      <c r="F186" s="158"/>
      <c r="G186" s="168"/>
      <c r="H186" s="169"/>
      <c r="I186" s="169"/>
    </row>
    <row r="187" spans="1:9" ht="12.75">
      <c r="A187" s="216"/>
      <c r="B187" s="170"/>
      <c r="C187" s="170">
        <v>80110</v>
      </c>
      <c r="D187" s="154" t="s">
        <v>315</v>
      </c>
      <c r="E187" s="155">
        <f>E188+E191</f>
        <v>3543295</v>
      </c>
      <c r="F187" s="156"/>
      <c r="G187" s="168"/>
      <c r="H187" s="169"/>
      <c r="I187" s="169"/>
    </row>
    <row r="188" spans="1:17" s="179" customFormat="1" ht="12.75">
      <c r="A188" s="213"/>
      <c r="B188" s="45"/>
      <c r="C188" s="45"/>
      <c r="D188" s="118" t="s">
        <v>316</v>
      </c>
      <c r="E188" s="152">
        <f>SUM(E189:E190)</f>
        <v>1923295</v>
      </c>
      <c r="F188" s="158"/>
      <c r="G188" s="168"/>
      <c r="H188" s="169"/>
      <c r="I188" s="169"/>
      <c r="J188" s="177"/>
      <c r="K188" s="177"/>
      <c r="L188" s="177"/>
      <c r="M188" s="177"/>
      <c r="N188" s="178"/>
      <c r="O188" s="178"/>
      <c r="P188" s="178"/>
      <c r="Q188" s="178"/>
    </row>
    <row r="189" spans="1:17" s="179" customFormat="1" ht="12.75">
      <c r="A189" s="213"/>
      <c r="B189" s="45"/>
      <c r="C189" s="45"/>
      <c r="D189" s="118" t="s">
        <v>317</v>
      </c>
      <c r="E189" s="152">
        <v>1517940</v>
      </c>
      <c r="F189" s="158"/>
      <c r="G189" s="168"/>
      <c r="H189" s="169"/>
      <c r="I189" s="169"/>
      <c r="J189" s="177"/>
      <c r="K189" s="177"/>
      <c r="L189" s="177"/>
      <c r="M189" s="177"/>
      <c r="N189" s="178"/>
      <c r="O189" s="178"/>
      <c r="P189" s="178"/>
      <c r="Q189" s="178"/>
    </row>
    <row r="190" spans="1:17" s="179" customFormat="1" ht="12.75">
      <c r="A190" s="213"/>
      <c r="B190" s="45"/>
      <c r="C190" s="45"/>
      <c r="D190" s="118" t="s">
        <v>318</v>
      </c>
      <c r="E190" s="152">
        <v>405355</v>
      </c>
      <c r="F190" s="158"/>
      <c r="G190" s="168"/>
      <c r="H190" s="169"/>
      <c r="I190" s="169"/>
      <c r="J190" s="177"/>
      <c r="K190" s="177"/>
      <c r="L190" s="177"/>
      <c r="M190" s="177"/>
      <c r="N190" s="178"/>
      <c r="O190" s="178"/>
      <c r="P190" s="178"/>
      <c r="Q190" s="178"/>
    </row>
    <row r="191" spans="1:17" s="179" customFormat="1" ht="12.75">
      <c r="A191" s="213"/>
      <c r="B191" s="45"/>
      <c r="C191" s="45"/>
      <c r="D191" s="182" t="s">
        <v>319</v>
      </c>
      <c r="E191" s="152">
        <f>SUM(E192:E193)</f>
        <v>1620000</v>
      </c>
      <c r="F191" s="158"/>
      <c r="G191" s="168"/>
      <c r="H191" s="169"/>
      <c r="I191" s="169"/>
      <c r="J191" s="177"/>
      <c r="K191" s="177"/>
      <c r="L191" s="177"/>
      <c r="M191" s="177"/>
      <c r="N191" s="178"/>
      <c r="O191" s="178"/>
      <c r="P191" s="178"/>
      <c r="Q191" s="178"/>
    </row>
    <row r="192" spans="1:17" s="179" customFormat="1" ht="36.75">
      <c r="A192" s="213"/>
      <c r="B192" s="45"/>
      <c r="C192" s="45"/>
      <c r="D192" s="118" t="s">
        <v>320</v>
      </c>
      <c r="E192" s="152">
        <v>1520000</v>
      </c>
      <c r="F192" s="158"/>
      <c r="G192" s="168"/>
      <c r="H192" s="169"/>
      <c r="I192" s="169"/>
      <c r="J192" s="177"/>
      <c r="K192" s="177"/>
      <c r="L192" s="177"/>
      <c r="M192" s="177"/>
      <c r="N192" s="178"/>
      <c r="O192" s="178"/>
      <c r="P192" s="178"/>
      <c r="Q192" s="178"/>
    </row>
    <row r="193" spans="1:17" s="179" customFormat="1" ht="48.75">
      <c r="A193" s="213"/>
      <c r="B193" s="45"/>
      <c r="C193" s="45"/>
      <c r="D193" s="118" t="s">
        <v>321</v>
      </c>
      <c r="E193" s="152">
        <v>100000</v>
      </c>
      <c r="F193" s="158"/>
      <c r="G193" s="168"/>
      <c r="H193" s="169"/>
      <c r="I193" s="169"/>
      <c r="J193" s="177"/>
      <c r="K193" s="177"/>
      <c r="L193" s="177"/>
      <c r="M193" s="177"/>
      <c r="N193" s="178"/>
      <c r="O193" s="178"/>
      <c r="P193" s="178"/>
      <c r="Q193" s="178"/>
    </row>
    <row r="194" spans="1:9" ht="12.75">
      <c r="A194" s="216"/>
      <c r="B194" s="170"/>
      <c r="C194" s="170"/>
      <c r="D194" s="154"/>
      <c r="E194" s="155"/>
      <c r="F194" s="156"/>
      <c r="G194" s="168"/>
      <c r="H194" s="169"/>
      <c r="I194" s="169"/>
    </row>
    <row r="195" spans="1:9" ht="12.75">
      <c r="A195" s="217"/>
      <c r="B195" s="153"/>
      <c r="C195" s="153">
        <v>80113</v>
      </c>
      <c r="D195" s="154" t="s">
        <v>322</v>
      </c>
      <c r="E195" s="155">
        <f>SUM(E196)</f>
        <v>119200</v>
      </c>
      <c r="F195" s="156"/>
      <c r="G195" s="168"/>
      <c r="H195" s="169"/>
      <c r="I195" s="169"/>
    </row>
    <row r="196" spans="1:9" ht="12.75">
      <c r="A196" s="193"/>
      <c r="B196" s="150"/>
      <c r="C196" s="150"/>
      <c r="D196" s="118" t="s">
        <v>323</v>
      </c>
      <c r="E196" s="152">
        <f>SUM(E197:E198)</f>
        <v>119200</v>
      </c>
      <c r="F196" s="158"/>
      <c r="G196" s="168"/>
      <c r="H196" s="169"/>
      <c r="I196" s="169"/>
    </row>
    <row r="197" spans="1:9" ht="12.75">
      <c r="A197" s="193"/>
      <c r="B197" s="150"/>
      <c r="C197" s="150"/>
      <c r="D197" s="118" t="s">
        <v>324</v>
      </c>
      <c r="E197" s="152">
        <v>48000</v>
      </c>
      <c r="F197" s="158"/>
      <c r="G197" s="168"/>
      <c r="H197" s="169"/>
      <c r="I197" s="169"/>
    </row>
    <row r="198" spans="1:9" ht="12.75">
      <c r="A198" s="193"/>
      <c r="B198" s="150"/>
      <c r="C198" s="150"/>
      <c r="D198" s="118" t="s">
        <v>325</v>
      </c>
      <c r="E198" s="152">
        <v>71200</v>
      </c>
      <c r="F198" s="158"/>
      <c r="G198" s="168"/>
      <c r="H198" s="169"/>
      <c r="I198" s="169"/>
    </row>
    <row r="199" spans="1:9" ht="12.75">
      <c r="A199" s="193"/>
      <c r="B199" s="150"/>
      <c r="C199" s="150"/>
      <c r="D199" s="118"/>
      <c r="E199" s="152"/>
      <c r="F199" s="158"/>
      <c r="G199" s="168"/>
      <c r="H199" s="169"/>
      <c r="I199" s="169"/>
    </row>
    <row r="200" spans="1:9" ht="24.75">
      <c r="A200" s="217"/>
      <c r="B200" s="153"/>
      <c r="C200" s="153">
        <v>80114</v>
      </c>
      <c r="D200" s="154" t="s">
        <v>326</v>
      </c>
      <c r="E200" s="155">
        <f>SUM(E201)</f>
        <v>401550</v>
      </c>
      <c r="F200" s="156"/>
      <c r="G200" s="168"/>
      <c r="H200" s="169"/>
      <c r="I200" s="169"/>
    </row>
    <row r="201" spans="1:9" ht="12.75">
      <c r="A201" s="193"/>
      <c r="B201" s="150"/>
      <c r="C201" s="150"/>
      <c r="D201" s="118" t="s">
        <v>327</v>
      </c>
      <c r="E201" s="152">
        <f>SUM(E202:E203)</f>
        <v>401550</v>
      </c>
      <c r="F201" s="158"/>
      <c r="G201" s="168"/>
      <c r="H201" s="169"/>
      <c r="I201" s="169"/>
    </row>
    <row r="202" spans="1:9" ht="12.75">
      <c r="A202" s="150"/>
      <c r="B202" s="150"/>
      <c r="C202" s="150"/>
      <c r="D202" s="118" t="s">
        <v>328</v>
      </c>
      <c r="E202" s="152">
        <v>344550</v>
      </c>
      <c r="F202" s="158"/>
      <c r="G202" s="168"/>
      <c r="H202" s="169"/>
      <c r="I202" s="169"/>
    </row>
    <row r="203" spans="1:9" ht="12.75">
      <c r="A203" s="193"/>
      <c r="B203" s="150"/>
      <c r="C203" s="150"/>
      <c r="D203" s="118" t="s">
        <v>329</v>
      </c>
      <c r="E203" s="152">
        <v>57000</v>
      </c>
      <c r="F203" s="158"/>
      <c r="G203" s="168"/>
      <c r="H203" s="169"/>
      <c r="I203" s="169"/>
    </row>
    <row r="204" spans="1:9" ht="12.75">
      <c r="A204" s="150"/>
      <c r="B204" s="150"/>
      <c r="C204" s="150"/>
      <c r="D204" s="118"/>
      <c r="E204" s="152"/>
      <c r="F204" s="158"/>
      <c r="G204" s="168"/>
      <c r="H204" s="169"/>
      <c r="I204" s="169"/>
    </row>
    <row r="205" spans="1:9" ht="12.75">
      <c r="A205" s="150"/>
      <c r="B205" s="150"/>
      <c r="C205" s="153" t="s">
        <v>330</v>
      </c>
      <c r="D205" s="154" t="s">
        <v>331</v>
      </c>
      <c r="E205" s="155">
        <f>E206</f>
        <v>51127</v>
      </c>
      <c r="F205" s="156"/>
      <c r="G205" s="168"/>
      <c r="H205" s="169"/>
      <c r="I205" s="169"/>
    </row>
    <row r="206" spans="1:9" ht="12.75">
      <c r="A206" s="150"/>
      <c r="B206" s="150"/>
      <c r="C206" s="150"/>
      <c r="D206" s="118" t="s">
        <v>332</v>
      </c>
      <c r="E206" s="152">
        <f>SUM(E207:E208)</f>
        <v>51127</v>
      </c>
      <c r="F206" s="158"/>
      <c r="G206" s="168"/>
      <c r="H206" s="169"/>
      <c r="I206" s="169"/>
    </row>
    <row r="207" spans="1:9" ht="12.75">
      <c r="A207" s="150"/>
      <c r="B207" s="150"/>
      <c r="C207" s="150"/>
      <c r="D207" s="118" t="s">
        <v>333</v>
      </c>
      <c r="E207" s="152">
        <v>44640</v>
      </c>
      <c r="F207" s="158"/>
      <c r="G207" s="168"/>
      <c r="H207" s="169"/>
      <c r="I207" s="169"/>
    </row>
    <row r="208" spans="1:9" ht="12.75">
      <c r="A208" s="150"/>
      <c r="B208" s="150"/>
      <c r="C208" s="150"/>
      <c r="D208" s="118" t="s">
        <v>334</v>
      </c>
      <c r="E208" s="152">
        <v>6487</v>
      </c>
      <c r="F208" s="158"/>
      <c r="G208" s="168"/>
      <c r="H208" s="169"/>
      <c r="I208" s="169"/>
    </row>
    <row r="209" spans="1:9" ht="12.75">
      <c r="A209" s="150"/>
      <c r="B209" s="150"/>
      <c r="C209" s="150"/>
      <c r="D209" s="118"/>
      <c r="E209" s="152"/>
      <c r="F209" s="158"/>
      <c r="G209" s="168"/>
      <c r="H209" s="169"/>
      <c r="I209" s="169"/>
    </row>
    <row r="210" spans="1:9" ht="12.75">
      <c r="A210" s="153"/>
      <c r="B210" s="153"/>
      <c r="C210" s="153">
        <v>80123</v>
      </c>
      <c r="D210" s="154" t="s">
        <v>335</v>
      </c>
      <c r="E210" s="155">
        <f>E211</f>
        <v>201336</v>
      </c>
      <c r="F210" s="156"/>
      <c r="G210" s="168"/>
      <c r="H210" s="169"/>
      <c r="I210" s="169"/>
    </row>
    <row r="211" spans="1:9" ht="12.75">
      <c r="A211" s="150"/>
      <c r="B211" s="150"/>
      <c r="C211" s="150"/>
      <c r="D211" s="118" t="s">
        <v>336</v>
      </c>
      <c r="E211" s="152">
        <f>SUM(E212:E213)</f>
        <v>201336</v>
      </c>
      <c r="F211" s="158"/>
      <c r="G211" s="168"/>
      <c r="H211" s="169"/>
      <c r="I211" s="169"/>
    </row>
    <row r="212" spans="1:9" ht="12.75">
      <c r="A212" s="150"/>
      <c r="B212" s="150"/>
      <c r="C212" s="150"/>
      <c r="D212" s="118" t="s">
        <v>337</v>
      </c>
      <c r="E212" s="152">
        <v>184408</v>
      </c>
      <c r="F212" s="158"/>
      <c r="G212" s="168"/>
      <c r="H212" s="169"/>
      <c r="I212" s="169"/>
    </row>
    <row r="213" spans="1:9" ht="12.75">
      <c r="A213" s="150"/>
      <c r="B213" s="150"/>
      <c r="C213" s="150"/>
      <c r="D213" s="118" t="s">
        <v>338</v>
      </c>
      <c r="E213" s="152">
        <v>16928</v>
      </c>
      <c r="F213" s="158"/>
      <c r="G213" s="168"/>
      <c r="H213" s="169"/>
      <c r="I213" s="169"/>
    </row>
    <row r="214" spans="1:9" ht="12.75">
      <c r="A214" s="150"/>
      <c r="B214" s="150"/>
      <c r="C214" s="150"/>
      <c r="D214" s="118"/>
      <c r="E214" s="152"/>
      <c r="F214" s="158"/>
      <c r="G214" s="168"/>
      <c r="H214" s="169"/>
      <c r="I214" s="169"/>
    </row>
    <row r="215" spans="1:9" ht="12.75">
      <c r="A215" s="153"/>
      <c r="B215" s="153"/>
      <c r="C215" s="153">
        <v>80130</v>
      </c>
      <c r="D215" s="154" t="s">
        <v>339</v>
      </c>
      <c r="E215" s="155">
        <f>E216</f>
        <v>637628</v>
      </c>
      <c r="F215" s="156"/>
      <c r="G215" s="168"/>
      <c r="H215" s="169"/>
      <c r="I215" s="169"/>
    </row>
    <row r="216" spans="1:9" ht="12.75">
      <c r="A216" s="193"/>
      <c r="B216" s="150"/>
      <c r="C216" s="150"/>
      <c r="D216" s="118" t="s">
        <v>340</v>
      </c>
      <c r="E216" s="152">
        <f>SUM(E217:E219)</f>
        <v>637628</v>
      </c>
      <c r="F216" s="158"/>
      <c r="G216" s="168"/>
      <c r="H216" s="169"/>
      <c r="I216" s="169"/>
    </row>
    <row r="217" spans="1:9" ht="12.75">
      <c r="A217" s="193"/>
      <c r="B217" s="150"/>
      <c r="C217" s="150"/>
      <c r="D217" s="118" t="s">
        <v>341</v>
      </c>
      <c r="E217" s="152">
        <v>525921</v>
      </c>
      <c r="F217" s="158"/>
      <c r="G217" s="168"/>
      <c r="H217" s="169"/>
      <c r="I217" s="169"/>
    </row>
    <row r="218" spans="1:9" ht="12.75">
      <c r="A218" s="193"/>
      <c r="B218" s="150"/>
      <c r="C218" s="150"/>
      <c r="D218" s="118" t="s">
        <v>342</v>
      </c>
      <c r="E218" s="152">
        <v>55000</v>
      </c>
      <c r="F218" s="158"/>
      <c r="G218" s="168"/>
      <c r="H218" s="169"/>
      <c r="I218" s="169"/>
    </row>
    <row r="219" spans="1:9" ht="12.75">
      <c r="A219" s="193"/>
      <c r="B219" s="150"/>
      <c r="C219" s="150"/>
      <c r="D219" s="118" t="s">
        <v>343</v>
      </c>
      <c r="E219" s="152">
        <v>56707</v>
      </c>
      <c r="F219" s="158"/>
      <c r="G219" s="168"/>
      <c r="H219" s="169"/>
      <c r="I219" s="169"/>
    </row>
    <row r="220" spans="1:9" ht="12.75">
      <c r="A220" s="193"/>
      <c r="B220" s="150"/>
      <c r="C220" s="150"/>
      <c r="D220" s="118"/>
      <c r="E220" s="152"/>
      <c r="F220" s="158"/>
      <c r="G220" s="168"/>
      <c r="H220" s="169"/>
      <c r="I220" s="169"/>
    </row>
    <row r="221" spans="1:9" ht="12.75">
      <c r="A221" s="153"/>
      <c r="B221" s="153"/>
      <c r="C221" s="153">
        <v>80146</v>
      </c>
      <c r="D221" s="154" t="s">
        <v>344</v>
      </c>
      <c r="E221" s="155">
        <f>SUM(E222)</f>
        <v>38750</v>
      </c>
      <c r="F221" s="156"/>
      <c r="G221" s="168"/>
      <c r="H221" s="169"/>
      <c r="I221" s="169"/>
    </row>
    <row r="222" spans="1:9" ht="12.75">
      <c r="A222" s="193"/>
      <c r="B222" s="150"/>
      <c r="C222" s="150"/>
      <c r="D222" s="118" t="s">
        <v>345</v>
      </c>
      <c r="E222" s="152">
        <f>SUM(E223:E224)</f>
        <v>38750</v>
      </c>
      <c r="F222" s="158"/>
      <c r="G222" s="168"/>
      <c r="H222" s="169"/>
      <c r="I222" s="169"/>
    </row>
    <row r="223" spans="1:9" ht="12.75">
      <c r="A223" s="193"/>
      <c r="B223" s="150"/>
      <c r="C223" s="150"/>
      <c r="D223" s="118" t="s">
        <v>346</v>
      </c>
      <c r="E223" s="152">
        <v>9580</v>
      </c>
      <c r="F223" s="158"/>
      <c r="G223" s="139"/>
      <c r="H223" s="169"/>
      <c r="I223" s="169"/>
    </row>
    <row r="224" spans="1:9" ht="12.75">
      <c r="A224" s="193"/>
      <c r="B224" s="150"/>
      <c r="C224" s="150"/>
      <c r="D224" s="118" t="s">
        <v>347</v>
      </c>
      <c r="E224" s="152">
        <v>29170</v>
      </c>
      <c r="F224" s="158"/>
      <c r="G224" s="139"/>
      <c r="H224" s="169"/>
      <c r="I224" s="169"/>
    </row>
    <row r="225" spans="1:9" ht="12.75">
      <c r="A225" s="150"/>
      <c r="B225" s="150"/>
      <c r="C225" s="150"/>
      <c r="D225" s="118"/>
      <c r="E225" s="152"/>
      <c r="F225" s="158"/>
      <c r="G225" s="139"/>
      <c r="H225" s="169"/>
      <c r="I225" s="169"/>
    </row>
    <row r="226" spans="1:9" ht="12.75">
      <c r="A226" s="153"/>
      <c r="B226" s="153"/>
      <c r="C226" s="153">
        <v>80195</v>
      </c>
      <c r="D226" s="154" t="s">
        <v>348</v>
      </c>
      <c r="E226" s="155">
        <f>SUM(E227)</f>
        <v>43900</v>
      </c>
      <c r="F226" s="156"/>
      <c r="G226" s="139"/>
      <c r="H226" s="169"/>
      <c r="I226" s="169"/>
    </row>
    <row r="227" spans="1:9" ht="12.75">
      <c r="A227" s="150"/>
      <c r="B227" s="150"/>
      <c r="C227" s="150"/>
      <c r="D227" s="118" t="s">
        <v>349</v>
      </c>
      <c r="E227" s="152">
        <f>SUM(E228:E229)</f>
        <v>43900</v>
      </c>
      <c r="F227" s="158"/>
      <c r="G227" s="139"/>
      <c r="H227" s="169"/>
      <c r="I227" s="169"/>
    </row>
    <row r="228" spans="1:9" ht="12.75">
      <c r="A228" s="150"/>
      <c r="B228" s="150"/>
      <c r="C228" s="150"/>
      <c r="D228" s="118" t="s">
        <v>350</v>
      </c>
      <c r="E228" s="152">
        <v>38900</v>
      </c>
      <c r="F228" s="158"/>
      <c r="G228" s="139"/>
      <c r="H228" s="169"/>
      <c r="I228" s="169"/>
    </row>
    <row r="229" spans="1:9" ht="12.75">
      <c r="A229" s="150"/>
      <c r="B229" s="150"/>
      <c r="C229" s="150"/>
      <c r="D229" s="118" t="s">
        <v>351</v>
      </c>
      <c r="E229" s="152">
        <v>5000</v>
      </c>
      <c r="F229" s="158"/>
      <c r="G229" s="139"/>
      <c r="H229" s="169"/>
      <c r="I229" s="169"/>
    </row>
    <row r="230" spans="1:9" ht="12.75">
      <c r="A230" s="157"/>
      <c r="B230" s="157"/>
      <c r="C230" s="157"/>
      <c r="D230" s="159"/>
      <c r="E230" s="137"/>
      <c r="F230" s="191"/>
      <c r="G230" s="139"/>
      <c r="H230" s="169"/>
      <c r="I230" s="169"/>
    </row>
    <row r="231" spans="1:17" s="89" customFormat="1" ht="12.75">
      <c r="A231" s="141" t="s">
        <v>352</v>
      </c>
      <c r="B231" s="141">
        <v>851</v>
      </c>
      <c r="C231" s="141"/>
      <c r="D231" s="192" t="s">
        <v>353</v>
      </c>
      <c r="E231" s="143">
        <f>E233+E241+E247+E237</f>
        <v>356300</v>
      </c>
      <c r="F231" s="144"/>
      <c r="G231" s="145"/>
      <c r="H231" s="169"/>
      <c r="I231" s="169"/>
      <c r="J231" s="41"/>
      <c r="K231" s="41"/>
      <c r="L231" s="41"/>
      <c r="M231" s="41"/>
      <c r="N231" s="2"/>
      <c r="O231" s="2"/>
      <c r="P231" s="2"/>
      <c r="Q231" s="2"/>
    </row>
    <row r="232" spans="1:13" s="2" customFormat="1" ht="12.75">
      <c r="A232" s="157"/>
      <c r="B232" s="157"/>
      <c r="C232" s="157"/>
      <c r="D232" s="159"/>
      <c r="E232" s="137"/>
      <c r="F232" s="191"/>
      <c r="G232" s="139"/>
      <c r="H232" s="169"/>
      <c r="I232" s="169"/>
      <c r="J232" s="41"/>
      <c r="K232" s="41"/>
      <c r="L232" s="41"/>
      <c r="M232" s="41"/>
    </row>
    <row r="233" spans="1:13" s="2" customFormat="1" ht="12" customHeight="1">
      <c r="A233" s="157"/>
      <c r="B233" s="157"/>
      <c r="C233" s="153" t="s">
        <v>354</v>
      </c>
      <c r="D233" s="154" t="s">
        <v>355</v>
      </c>
      <c r="E233" s="155">
        <f>E234</f>
        <v>180000</v>
      </c>
      <c r="F233" s="156"/>
      <c r="G233" s="139"/>
      <c r="H233" s="169"/>
      <c r="I233" s="169"/>
      <c r="J233" s="41"/>
      <c r="K233" s="41"/>
      <c r="L233" s="41"/>
      <c r="M233" s="41"/>
    </row>
    <row r="234" spans="1:13" s="2" customFormat="1" ht="12.75">
      <c r="A234" s="157"/>
      <c r="B234" s="157"/>
      <c r="C234" s="157"/>
      <c r="D234" s="159" t="s">
        <v>356</v>
      </c>
      <c r="E234" s="137">
        <f>SUM(E235)</f>
        <v>180000</v>
      </c>
      <c r="F234" s="191"/>
      <c r="G234" s="139"/>
      <c r="H234" s="169"/>
      <c r="I234" s="169"/>
      <c r="J234" s="41"/>
      <c r="K234" s="41"/>
      <c r="L234" s="41"/>
      <c r="M234" s="41"/>
    </row>
    <row r="235" spans="1:13" s="2" customFormat="1" ht="36.75">
      <c r="A235" s="157"/>
      <c r="B235" s="157"/>
      <c r="C235" s="157"/>
      <c r="D235" s="159" t="s">
        <v>357</v>
      </c>
      <c r="E235" s="137">
        <v>180000</v>
      </c>
      <c r="F235" s="191"/>
      <c r="G235" s="139"/>
      <c r="H235" s="169"/>
      <c r="I235" s="169"/>
      <c r="J235" s="41"/>
      <c r="K235" s="41"/>
      <c r="L235" s="41"/>
      <c r="M235" s="41"/>
    </row>
    <row r="236" spans="1:13" s="2" customFormat="1" ht="12.75">
      <c r="A236" s="157"/>
      <c r="B236" s="157"/>
      <c r="C236" s="157"/>
      <c r="D236" s="159"/>
      <c r="E236" s="137"/>
      <c r="F236" s="191"/>
      <c r="G236" s="139"/>
      <c r="H236" s="169"/>
      <c r="I236" s="169"/>
      <c r="J236" s="41"/>
      <c r="K236" s="41"/>
      <c r="L236" s="41"/>
      <c r="M236" s="41"/>
    </row>
    <row r="237" spans="1:13" s="197" customFormat="1" ht="12.75">
      <c r="A237" s="199"/>
      <c r="B237" s="199"/>
      <c r="C237" s="199" t="s">
        <v>358</v>
      </c>
      <c r="D237" s="200" t="s">
        <v>359</v>
      </c>
      <c r="E237" s="201">
        <f>E238</f>
        <v>4800</v>
      </c>
      <c r="F237" s="202"/>
      <c r="G237" s="203"/>
      <c r="H237" s="204"/>
      <c r="I237" s="204"/>
      <c r="J237" s="196"/>
      <c r="K237" s="196"/>
      <c r="L237" s="196"/>
      <c r="M237" s="196"/>
    </row>
    <row r="238" spans="1:13" s="2" customFormat="1" ht="12.75">
      <c r="A238" s="157"/>
      <c r="B238" s="157"/>
      <c r="C238" s="157"/>
      <c r="D238" s="159" t="s">
        <v>360</v>
      </c>
      <c r="E238" s="137">
        <f>E239</f>
        <v>4800</v>
      </c>
      <c r="F238" s="191"/>
      <c r="G238" s="139"/>
      <c r="H238" s="169"/>
      <c r="I238" s="169"/>
      <c r="J238" s="41"/>
      <c r="K238" s="41"/>
      <c r="L238" s="41"/>
      <c r="M238" s="41"/>
    </row>
    <row r="239" spans="1:13" s="2" customFormat="1" ht="12.75">
      <c r="A239" s="157"/>
      <c r="B239" s="157"/>
      <c r="C239" s="157"/>
      <c r="D239" s="159" t="s">
        <v>361</v>
      </c>
      <c r="E239" s="137">
        <v>4800</v>
      </c>
      <c r="F239" s="191"/>
      <c r="G239" s="139"/>
      <c r="H239" s="169"/>
      <c r="I239" s="169"/>
      <c r="J239" s="41"/>
      <c r="K239" s="41"/>
      <c r="L239" s="41"/>
      <c r="M239" s="41"/>
    </row>
    <row r="240" spans="1:13" s="2" customFormat="1" ht="12.75">
      <c r="A240" s="157"/>
      <c r="B240" s="157"/>
      <c r="C240" s="157"/>
      <c r="D240" s="159"/>
      <c r="E240" s="137"/>
      <c r="F240" s="191"/>
      <c r="G240" s="139"/>
      <c r="H240" s="169"/>
      <c r="I240" s="169"/>
      <c r="J240" s="41"/>
      <c r="K240" s="41"/>
      <c r="L240" s="41"/>
      <c r="M240" s="41"/>
    </row>
    <row r="241" spans="1:13" s="2" customFormat="1" ht="12.75">
      <c r="A241" s="153"/>
      <c r="B241" s="153"/>
      <c r="C241" s="153">
        <v>85154</v>
      </c>
      <c r="D241" s="154" t="s">
        <v>362</v>
      </c>
      <c r="E241" s="155">
        <f>SUM(E242)</f>
        <v>156500</v>
      </c>
      <c r="F241" s="156"/>
      <c r="G241" s="139"/>
      <c r="H241" s="169"/>
      <c r="I241" s="169"/>
      <c r="J241" s="41"/>
      <c r="K241" s="41"/>
      <c r="L241" s="41"/>
      <c r="M241" s="41"/>
    </row>
    <row r="242" spans="1:13" s="2" customFormat="1" ht="12.75">
      <c r="A242" s="157"/>
      <c r="B242" s="157"/>
      <c r="C242" s="157"/>
      <c r="D242" s="159" t="s">
        <v>363</v>
      </c>
      <c r="E242" s="137">
        <f>SUM(E243:E245)</f>
        <v>156500</v>
      </c>
      <c r="F242" s="191"/>
      <c r="G242" s="139"/>
      <c r="H242" s="169"/>
      <c r="I242" s="169"/>
      <c r="J242" s="41"/>
      <c r="K242" s="41"/>
      <c r="L242" s="41"/>
      <c r="M242" s="41"/>
    </row>
    <row r="243" spans="1:13" s="2" customFormat="1" ht="24.75">
      <c r="A243" s="157"/>
      <c r="B243" s="157"/>
      <c r="C243" s="157"/>
      <c r="D243" s="159" t="s">
        <v>364</v>
      </c>
      <c r="E243" s="137">
        <v>95000</v>
      </c>
      <c r="F243" s="191"/>
      <c r="G243" s="139"/>
      <c r="H243" s="169"/>
      <c r="I243" s="169"/>
      <c r="J243" s="41"/>
      <c r="K243" s="41"/>
      <c r="L243" s="41"/>
      <c r="M243" s="41"/>
    </row>
    <row r="244" spans="1:13" s="2" customFormat="1" ht="12.75">
      <c r="A244" s="157"/>
      <c r="B244" s="157"/>
      <c r="C244" s="157"/>
      <c r="D244" s="159" t="s">
        <v>365</v>
      </c>
      <c r="E244" s="137">
        <v>1500</v>
      </c>
      <c r="F244" s="191"/>
      <c r="G244" s="139"/>
      <c r="H244" s="169"/>
      <c r="I244" s="169"/>
      <c r="J244" s="41"/>
      <c r="K244" s="41"/>
      <c r="L244" s="41"/>
      <c r="M244" s="41"/>
    </row>
    <row r="245" spans="1:13" s="2" customFormat="1" ht="12.75">
      <c r="A245" s="157"/>
      <c r="B245" s="157"/>
      <c r="C245" s="157"/>
      <c r="D245" s="159" t="s">
        <v>366</v>
      </c>
      <c r="E245" s="137">
        <v>60000</v>
      </c>
      <c r="F245" s="191"/>
      <c r="G245" s="139"/>
      <c r="H245" s="169"/>
      <c r="I245" s="169"/>
      <c r="J245" s="41"/>
      <c r="K245" s="41"/>
      <c r="L245" s="41"/>
      <c r="M245" s="41"/>
    </row>
    <row r="246" spans="1:13" s="2" customFormat="1" ht="12.75">
      <c r="A246" s="157"/>
      <c r="B246" s="157"/>
      <c r="C246" s="157"/>
      <c r="D246" s="159"/>
      <c r="E246" s="137"/>
      <c r="F246" s="191"/>
      <c r="G246" s="139"/>
      <c r="H246" s="169"/>
      <c r="I246" s="169"/>
      <c r="J246" s="41"/>
      <c r="K246" s="41"/>
      <c r="L246" s="41"/>
      <c r="M246" s="41"/>
    </row>
    <row r="247" spans="1:13" s="2" customFormat="1" ht="12.75">
      <c r="A247" s="157"/>
      <c r="B247" s="157"/>
      <c r="C247" s="157" t="s">
        <v>367</v>
      </c>
      <c r="D247" s="159" t="s">
        <v>368</v>
      </c>
      <c r="E247" s="137">
        <f>E248</f>
        <v>15000</v>
      </c>
      <c r="F247" s="191"/>
      <c r="G247" s="139"/>
      <c r="H247" s="169"/>
      <c r="I247" s="169"/>
      <c r="J247" s="41"/>
      <c r="K247" s="41"/>
      <c r="L247" s="41"/>
      <c r="M247" s="41"/>
    </row>
    <row r="248" spans="1:13" s="2" customFormat="1" ht="12.75">
      <c r="A248" s="157"/>
      <c r="B248" s="157"/>
      <c r="C248" s="157"/>
      <c r="D248" s="159" t="s">
        <v>369</v>
      </c>
      <c r="E248" s="137">
        <f>E249</f>
        <v>15000</v>
      </c>
      <c r="F248" s="191"/>
      <c r="G248" s="139"/>
      <c r="H248" s="169"/>
      <c r="I248" s="169"/>
      <c r="J248" s="41"/>
      <c r="K248" s="41"/>
      <c r="L248" s="41"/>
      <c r="M248" s="41"/>
    </row>
    <row r="249" spans="1:13" s="2" customFormat="1" ht="24.75">
      <c r="A249" s="157"/>
      <c r="B249" s="157"/>
      <c r="C249" s="157"/>
      <c r="D249" s="159" t="s">
        <v>370</v>
      </c>
      <c r="E249" s="137">
        <v>15000</v>
      </c>
      <c r="F249" s="191"/>
      <c r="G249" s="139"/>
      <c r="H249" s="169"/>
      <c r="I249" s="169"/>
      <c r="J249" s="41"/>
      <c r="K249" s="41"/>
      <c r="L249" s="41"/>
      <c r="M249" s="41"/>
    </row>
    <row r="250" spans="1:13" s="2" customFormat="1" ht="12.75">
      <c r="A250" s="157"/>
      <c r="B250" s="157"/>
      <c r="C250" s="157"/>
      <c r="D250" s="159"/>
      <c r="E250" s="137"/>
      <c r="F250" s="191"/>
      <c r="G250" s="139"/>
      <c r="H250" s="169"/>
      <c r="I250" s="169"/>
      <c r="J250" s="41"/>
      <c r="K250" s="41"/>
      <c r="L250" s="41"/>
      <c r="M250" s="41"/>
    </row>
    <row r="251" spans="1:17" s="89" customFormat="1" ht="12.75">
      <c r="A251" s="141" t="s">
        <v>371</v>
      </c>
      <c r="B251" s="141">
        <v>852</v>
      </c>
      <c r="C251" s="141"/>
      <c r="D251" s="192" t="s">
        <v>372</v>
      </c>
      <c r="E251" s="143">
        <f>SUM(E253,E257,E265,E269,E273,E277,E282)</f>
        <v>3356455</v>
      </c>
      <c r="F251" s="144"/>
      <c r="G251" s="145"/>
      <c r="H251" s="169"/>
      <c r="I251" s="169"/>
      <c r="J251" s="41"/>
      <c r="K251" s="41"/>
      <c r="L251" s="41"/>
      <c r="M251" s="41"/>
      <c r="N251" s="2"/>
      <c r="O251" s="2"/>
      <c r="P251" s="2"/>
      <c r="Q251" s="2"/>
    </row>
    <row r="252" spans="1:13" s="2" customFormat="1" ht="12.75">
      <c r="A252" s="193"/>
      <c r="B252" s="193"/>
      <c r="C252" s="193"/>
      <c r="D252" s="194"/>
      <c r="E252" s="195"/>
      <c r="F252" s="144"/>
      <c r="G252" s="139"/>
      <c r="H252" s="169"/>
      <c r="I252" s="169"/>
      <c r="J252" s="41"/>
      <c r="K252" s="41"/>
      <c r="L252" s="41"/>
      <c r="M252" s="41"/>
    </row>
    <row r="253" spans="1:13" s="2" customFormat="1" ht="12.75">
      <c r="A253" s="193"/>
      <c r="B253" s="193"/>
      <c r="C253" s="153" t="s">
        <v>373</v>
      </c>
      <c r="D253" s="154" t="s">
        <v>374</v>
      </c>
      <c r="E253" s="155">
        <f>SUM(E254)</f>
        <v>36000</v>
      </c>
      <c r="F253" s="156"/>
      <c r="G253" s="139"/>
      <c r="H253" s="169"/>
      <c r="I253" s="169"/>
      <c r="J253" s="41"/>
      <c r="K253" s="41"/>
      <c r="L253" s="41"/>
      <c r="M253" s="41"/>
    </row>
    <row r="254" spans="1:13" s="2" customFormat="1" ht="12.75">
      <c r="A254" s="193"/>
      <c r="B254" s="193"/>
      <c r="C254" s="150"/>
      <c r="D254" s="118" t="s">
        <v>375</v>
      </c>
      <c r="E254" s="152">
        <f>SUM(E255)</f>
        <v>36000</v>
      </c>
      <c r="F254" s="158"/>
      <c r="G254" s="139"/>
      <c r="H254" s="169"/>
      <c r="I254" s="169"/>
      <c r="J254" s="41"/>
      <c r="K254" s="41"/>
      <c r="L254" s="41"/>
      <c r="M254" s="41"/>
    </row>
    <row r="255" spans="1:13" s="2" customFormat="1" ht="24.75">
      <c r="A255" s="193"/>
      <c r="B255" s="193"/>
      <c r="C255" s="150"/>
      <c r="D255" s="118" t="s">
        <v>376</v>
      </c>
      <c r="E255" s="152">
        <v>36000</v>
      </c>
      <c r="F255" s="158"/>
      <c r="G255" s="139"/>
      <c r="H255" s="169"/>
      <c r="I255" s="169"/>
      <c r="J255" s="41"/>
      <c r="K255" s="41"/>
      <c r="L255" s="41"/>
      <c r="M255" s="41"/>
    </row>
    <row r="256" spans="1:13" s="2" customFormat="1" ht="12.75">
      <c r="A256" s="193"/>
      <c r="B256" s="193"/>
      <c r="C256" s="193"/>
      <c r="D256" s="194"/>
      <c r="E256" s="195"/>
      <c r="F256" s="144"/>
      <c r="G256" s="139"/>
      <c r="H256" s="169"/>
      <c r="I256" s="169"/>
      <c r="J256" s="41"/>
      <c r="K256" s="41"/>
      <c r="L256" s="41"/>
      <c r="M256" s="41"/>
    </row>
    <row r="257" spans="1:9" ht="36.75">
      <c r="A257" s="217"/>
      <c r="B257" s="153"/>
      <c r="C257" s="153">
        <v>85212</v>
      </c>
      <c r="D257" s="154" t="s">
        <v>377</v>
      </c>
      <c r="E257" s="155">
        <f>E258</f>
        <v>2219879</v>
      </c>
      <c r="F257" s="156"/>
      <c r="G257" s="139"/>
      <c r="H257" s="169"/>
      <c r="I257" s="169"/>
    </row>
    <row r="258" spans="1:9" ht="12.75">
      <c r="A258" s="193"/>
      <c r="B258" s="193"/>
      <c r="C258" s="193"/>
      <c r="D258" s="118" t="s">
        <v>378</v>
      </c>
      <c r="E258" s="152">
        <f>SUM(E259:E263)</f>
        <v>2219879</v>
      </c>
      <c r="F258" s="158"/>
      <c r="G258" s="139"/>
      <c r="H258" s="169"/>
      <c r="I258" s="169"/>
    </row>
    <row r="259" spans="1:9" ht="12.75">
      <c r="A259" s="193"/>
      <c r="B259" s="193"/>
      <c r="C259" s="193"/>
      <c r="D259" s="118" t="s">
        <v>379</v>
      </c>
      <c r="E259" s="152">
        <v>49773</v>
      </c>
      <c r="F259" s="158"/>
      <c r="G259" s="139"/>
      <c r="H259" s="169"/>
      <c r="I259" s="169"/>
    </row>
    <row r="260" spans="1:9" ht="12.75">
      <c r="A260" s="193"/>
      <c r="B260" s="193"/>
      <c r="C260" s="193"/>
      <c r="D260" s="118" t="s">
        <v>380</v>
      </c>
      <c r="E260" s="152">
        <v>1982207</v>
      </c>
      <c r="F260" s="158"/>
      <c r="G260" s="139"/>
      <c r="H260" s="169"/>
      <c r="I260" s="169"/>
    </row>
    <row r="261" spans="1:9" ht="12.75">
      <c r="A261" s="193"/>
      <c r="B261" s="193"/>
      <c r="C261" s="193"/>
      <c r="D261" s="118" t="s">
        <v>381</v>
      </c>
      <c r="E261" s="152">
        <v>149151</v>
      </c>
      <c r="F261" s="158"/>
      <c r="G261" s="139"/>
      <c r="H261" s="169"/>
      <c r="I261" s="169"/>
    </row>
    <row r="262" spans="1:9" ht="12.75">
      <c r="A262" s="193"/>
      <c r="B262" s="193"/>
      <c r="C262" s="193"/>
      <c r="D262" s="118" t="s">
        <v>382</v>
      </c>
      <c r="E262" s="152">
        <v>24585</v>
      </c>
      <c r="F262" s="158"/>
      <c r="G262" s="139"/>
      <c r="H262" s="169"/>
      <c r="I262" s="169"/>
    </row>
    <row r="263" spans="1:9" ht="12.75">
      <c r="A263" s="193"/>
      <c r="B263" s="193"/>
      <c r="C263" s="193"/>
      <c r="D263" s="118" t="s">
        <v>383</v>
      </c>
      <c r="E263" s="152">
        <v>14163</v>
      </c>
      <c r="F263" s="158"/>
      <c r="G263" s="139"/>
      <c r="H263" s="169"/>
      <c r="I263" s="169"/>
    </row>
    <row r="264" spans="1:9" ht="12.75">
      <c r="A264" s="157"/>
      <c r="B264" s="157"/>
      <c r="C264" s="157"/>
      <c r="D264" s="159"/>
      <c r="E264" s="137"/>
      <c r="F264" s="191"/>
      <c r="G264" s="139"/>
      <c r="H264" s="169"/>
      <c r="I264" s="169"/>
    </row>
    <row r="265" spans="1:9" ht="36.75">
      <c r="A265" s="153"/>
      <c r="B265" s="153"/>
      <c r="C265" s="153">
        <v>85213</v>
      </c>
      <c r="D265" s="154" t="s">
        <v>384</v>
      </c>
      <c r="E265" s="155">
        <f>SUM(E266)</f>
        <v>6424</v>
      </c>
      <c r="F265" s="156"/>
      <c r="G265" s="139"/>
      <c r="H265" s="169"/>
      <c r="I265" s="169"/>
    </row>
    <row r="266" spans="1:9" ht="12.75">
      <c r="A266" s="157"/>
      <c r="B266" s="157"/>
      <c r="C266" s="150"/>
      <c r="D266" s="118" t="s">
        <v>385</v>
      </c>
      <c r="E266" s="152">
        <f>SUM(E267:E267)</f>
        <v>6424</v>
      </c>
      <c r="F266" s="158"/>
      <c r="G266" s="139"/>
      <c r="H266" s="169"/>
      <c r="I266" s="169"/>
    </row>
    <row r="267" spans="1:9" ht="12.75">
      <c r="A267" s="157"/>
      <c r="B267" s="157"/>
      <c r="C267" s="150"/>
      <c r="D267" s="118" t="s">
        <v>386</v>
      </c>
      <c r="E267" s="152">
        <v>6424</v>
      </c>
      <c r="F267" s="158"/>
      <c r="G267" s="139"/>
      <c r="H267" s="169"/>
      <c r="I267" s="169"/>
    </row>
    <row r="268" spans="1:9" ht="12.75">
      <c r="A268" s="157"/>
      <c r="B268" s="157"/>
      <c r="C268" s="150"/>
      <c r="D268" s="118"/>
      <c r="E268" s="152"/>
      <c r="F268" s="158"/>
      <c r="G268" s="139"/>
      <c r="H268" s="169"/>
      <c r="I268" s="169"/>
    </row>
    <row r="269" spans="1:9" ht="24.75">
      <c r="A269" s="153"/>
      <c r="B269" s="153"/>
      <c r="C269" s="153">
        <v>85214</v>
      </c>
      <c r="D269" s="154" t="s">
        <v>387</v>
      </c>
      <c r="E269" s="155">
        <f>SUM(E270)</f>
        <v>293955</v>
      </c>
      <c r="F269" s="156"/>
      <c r="G269" s="139"/>
      <c r="H269" s="169"/>
      <c r="I269" s="169"/>
    </row>
    <row r="270" spans="1:9" ht="12.75">
      <c r="A270" s="157"/>
      <c r="B270" s="157"/>
      <c r="C270" s="150"/>
      <c r="D270" s="118" t="s">
        <v>388</v>
      </c>
      <c r="E270" s="164">
        <f>SUM(E271:E271)</f>
        <v>293955</v>
      </c>
      <c r="F270" s="218"/>
      <c r="G270" s="139"/>
      <c r="H270" s="169"/>
      <c r="I270" s="169"/>
    </row>
    <row r="271" spans="1:9" ht="36.75">
      <c r="A271" s="157"/>
      <c r="B271" s="157"/>
      <c r="C271" s="150"/>
      <c r="D271" s="118" t="s">
        <v>389</v>
      </c>
      <c r="E271" s="152">
        <v>293955</v>
      </c>
      <c r="F271" s="158"/>
      <c r="G271" s="139"/>
      <c r="H271" s="169"/>
      <c r="I271" s="169"/>
    </row>
    <row r="272" spans="1:9" ht="12.75">
      <c r="A272" s="157"/>
      <c r="B272" s="157"/>
      <c r="C272" s="157"/>
      <c r="D272" s="159"/>
      <c r="E272" s="137"/>
      <c r="F272" s="191"/>
      <c r="G272" s="139"/>
      <c r="H272" s="169"/>
      <c r="I272" s="169"/>
    </row>
    <row r="273" spans="1:13" s="2" customFormat="1" ht="12.75">
      <c r="A273" s="153"/>
      <c r="B273" s="153"/>
      <c r="C273" s="153">
        <v>85215</v>
      </c>
      <c r="D273" s="154" t="s">
        <v>390</v>
      </c>
      <c r="E273" s="155">
        <f>SUM(E274)</f>
        <v>300000</v>
      </c>
      <c r="F273" s="156"/>
      <c r="G273" s="139"/>
      <c r="H273" s="169"/>
      <c r="I273" s="169"/>
      <c r="J273" s="41"/>
      <c r="K273" s="41"/>
      <c r="L273" s="41"/>
      <c r="M273" s="41"/>
    </row>
    <row r="274" spans="1:13" s="2" customFormat="1" ht="12.75">
      <c r="A274" s="157"/>
      <c r="B274" s="157"/>
      <c r="C274" s="150"/>
      <c r="D274" s="118" t="s">
        <v>391</v>
      </c>
      <c r="E274" s="152">
        <f>E275</f>
        <v>300000</v>
      </c>
      <c r="F274" s="158"/>
      <c r="G274" s="139"/>
      <c r="H274" s="169"/>
      <c r="I274" s="169"/>
      <c r="J274" s="41"/>
      <c r="K274" s="41"/>
      <c r="L274" s="41"/>
      <c r="M274" s="41"/>
    </row>
    <row r="275" spans="1:13" s="2" customFormat="1" ht="12.75">
      <c r="A275" s="157"/>
      <c r="B275" s="157"/>
      <c r="C275" s="150"/>
      <c r="D275" s="118" t="s">
        <v>392</v>
      </c>
      <c r="E275" s="152">
        <v>300000</v>
      </c>
      <c r="F275" s="158"/>
      <c r="G275" s="139"/>
      <c r="H275" s="169"/>
      <c r="I275" s="169"/>
      <c r="J275" s="41"/>
      <c r="K275" s="41"/>
      <c r="L275" s="41"/>
      <c r="M275" s="41"/>
    </row>
    <row r="276" spans="1:13" s="2" customFormat="1" ht="12.75">
      <c r="A276" s="157"/>
      <c r="B276" s="157"/>
      <c r="C276" s="157"/>
      <c r="D276" s="159"/>
      <c r="E276" s="137"/>
      <c r="F276" s="191"/>
      <c r="G276" s="139"/>
      <c r="H276" s="169"/>
      <c r="I276" s="169"/>
      <c r="J276" s="41"/>
      <c r="K276" s="41"/>
      <c r="L276" s="41"/>
      <c r="M276" s="41"/>
    </row>
    <row r="277" spans="1:13" s="2" customFormat="1" ht="12.75">
      <c r="A277" s="153"/>
      <c r="B277" s="153"/>
      <c r="C277" s="153">
        <v>85219</v>
      </c>
      <c r="D277" s="154" t="s">
        <v>393</v>
      </c>
      <c r="E277" s="155">
        <f>SUM(E278)</f>
        <v>455032</v>
      </c>
      <c r="F277" s="156"/>
      <c r="G277" s="139"/>
      <c r="H277" s="169"/>
      <c r="I277" s="169"/>
      <c r="J277" s="41"/>
      <c r="K277" s="41"/>
      <c r="L277" s="41"/>
      <c r="M277" s="41"/>
    </row>
    <row r="278" spans="1:13" s="2" customFormat="1" ht="12.75">
      <c r="A278" s="157"/>
      <c r="B278" s="157"/>
      <c r="C278" s="150"/>
      <c r="D278" s="118" t="s">
        <v>394</v>
      </c>
      <c r="E278" s="152">
        <f>SUM(E279:E280)</f>
        <v>455032</v>
      </c>
      <c r="F278" s="158"/>
      <c r="G278" s="139"/>
      <c r="H278" s="169"/>
      <c r="I278" s="169"/>
      <c r="J278" s="41"/>
      <c r="K278" s="41"/>
      <c r="L278" s="41"/>
      <c r="M278" s="41"/>
    </row>
    <row r="279" spans="1:13" s="2" customFormat="1" ht="36.75">
      <c r="A279" s="157"/>
      <c r="B279" s="157"/>
      <c r="C279" s="150"/>
      <c r="D279" s="118" t="s">
        <v>395</v>
      </c>
      <c r="E279" s="152">
        <v>382000</v>
      </c>
      <c r="F279" s="158"/>
      <c r="G279" s="139"/>
      <c r="H279" s="169"/>
      <c r="I279" s="169"/>
      <c r="J279" s="41"/>
      <c r="K279" s="41"/>
      <c r="L279" s="41"/>
      <c r="M279" s="41"/>
    </row>
    <row r="280" spans="1:13" s="2" customFormat="1" ht="24.75">
      <c r="A280" s="157"/>
      <c r="B280" s="157"/>
      <c r="C280" s="150"/>
      <c r="D280" s="118" t="s">
        <v>396</v>
      </c>
      <c r="E280" s="152">
        <v>73032</v>
      </c>
      <c r="F280" s="158"/>
      <c r="G280" s="139"/>
      <c r="H280" s="169"/>
      <c r="I280" s="169"/>
      <c r="J280" s="41"/>
      <c r="K280" s="41"/>
      <c r="L280" s="41"/>
      <c r="M280" s="41"/>
    </row>
    <row r="281" spans="1:13" s="2" customFormat="1" ht="12.75">
      <c r="A281" s="157"/>
      <c r="B281" s="157"/>
      <c r="C281" s="157"/>
      <c r="D281" s="159"/>
      <c r="E281" s="137"/>
      <c r="F281" s="191"/>
      <c r="G281" s="139"/>
      <c r="H281" s="169"/>
      <c r="I281" s="169"/>
      <c r="J281" s="41"/>
      <c r="K281" s="41"/>
      <c r="L281" s="41"/>
      <c r="M281" s="41"/>
    </row>
    <row r="282" spans="1:13" s="2" customFormat="1" ht="12.75">
      <c r="A282" s="153"/>
      <c r="B282" s="153"/>
      <c r="C282" s="153">
        <v>85295</v>
      </c>
      <c r="D282" s="154" t="s">
        <v>397</v>
      </c>
      <c r="E282" s="155">
        <f>E283</f>
        <v>45165</v>
      </c>
      <c r="F282" s="156"/>
      <c r="G282" s="139"/>
      <c r="H282" s="169"/>
      <c r="I282" s="169"/>
      <c r="J282" s="41"/>
      <c r="K282" s="41"/>
      <c r="L282" s="41"/>
      <c r="M282" s="41"/>
    </row>
    <row r="283" spans="1:13" s="2" customFormat="1" ht="12.75">
      <c r="A283" s="157"/>
      <c r="B283" s="157"/>
      <c r="C283" s="157"/>
      <c r="D283" s="159" t="s">
        <v>398</v>
      </c>
      <c r="E283" s="137">
        <f>SUM(E284:E286)</f>
        <v>45165</v>
      </c>
      <c r="F283" s="191"/>
      <c r="G283" s="139"/>
      <c r="H283" s="169"/>
      <c r="I283" s="169"/>
      <c r="J283" s="41"/>
      <c r="K283" s="41"/>
      <c r="L283" s="41"/>
      <c r="M283" s="41"/>
    </row>
    <row r="284" spans="1:13" s="2" customFormat="1" ht="48.75">
      <c r="A284" s="157"/>
      <c r="B284" s="157"/>
      <c r="C284" s="157"/>
      <c r="D284" s="159" t="s">
        <v>399</v>
      </c>
      <c r="E284" s="137">
        <v>8500</v>
      </c>
      <c r="F284" s="191"/>
      <c r="G284" s="139"/>
      <c r="H284" s="169"/>
      <c r="I284" s="169"/>
      <c r="J284" s="41"/>
      <c r="K284" s="41"/>
      <c r="L284" s="41"/>
      <c r="M284" s="41"/>
    </row>
    <row r="285" spans="1:13" s="2" customFormat="1" ht="12.75">
      <c r="A285" s="157"/>
      <c r="B285" s="157"/>
      <c r="C285" s="157"/>
      <c r="D285" s="159" t="s">
        <v>400</v>
      </c>
      <c r="E285" s="137">
        <v>33165</v>
      </c>
      <c r="F285" s="191"/>
      <c r="G285" s="139"/>
      <c r="H285" s="169"/>
      <c r="I285" s="169"/>
      <c r="J285" s="41"/>
      <c r="K285" s="41"/>
      <c r="L285" s="41"/>
      <c r="M285" s="41"/>
    </row>
    <row r="286" spans="1:13" s="2" customFormat="1" ht="24.75">
      <c r="A286" s="157"/>
      <c r="B286" s="157"/>
      <c r="C286" s="157"/>
      <c r="D286" s="159" t="s">
        <v>401</v>
      </c>
      <c r="E286" s="137">
        <v>3500</v>
      </c>
      <c r="F286" s="191"/>
      <c r="G286" s="139"/>
      <c r="H286" s="169"/>
      <c r="I286" s="169"/>
      <c r="J286" s="41"/>
      <c r="K286" s="41"/>
      <c r="L286" s="41"/>
      <c r="M286" s="41"/>
    </row>
    <row r="287" spans="1:9" ht="12.75">
      <c r="A287" s="157"/>
      <c r="B287" s="157"/>
      <c r="C287" s="157"/>
      <c r="D287" s="159"/>
      <c r="E287" s="137"/>
      <c r="F287" s="191"/>
      <c r="G287" s="139"/>
      <c r="H287" s="169"/>
      <c r="I287" s="169"/>
    </row>
    <row r="288" spans="1:17" s="89" customFormat="1" ht="12.75">
      <c r="A288" s="141" t="s">
        <v>402</v>
      </c>
      <c r="B288" s="141">
        <v>854</v>
      </c>
      <c r="C288" s="141"/>
      <c r="D288" s="192" t="s">
        <v>403</v>
      </c>
      <c r="E288" s="143">
        <f>SUM(E290,E299,E295)</f>
        <v>563187</v>
      </c>
      <c r="F288" s="144"/>
      <c r="G288" s="145"/>
      <c r="H288" s="169"/>
      <c r="I288" s="169"/>
      <c r="J288" s="41"/>
      <c r="K288" s="41"/>
      <c r="L288" s="41"/>
      <c r="M288" s="41"/>
      <c r="N288" s="2"/>
      <c r="O288" s="2"/>
      <c r="P288" s="2"/>
      <c r="Q288" s="2"/>
    </row>
    <row r="289" spans="1:9" ht="12.75">
      <c r="A289" s="193"/>
      <c r="B289" s="193"/>
      <c r="C289" s="157"/>
      <c r="D289" s="159"/>
      <c r="E289" s="137"/>
      <c r="F289" s="191"/>
      <c r="G289" s="139"/>
      <c r="H289" s="169"/>
      <c r="I289" s="169"/>
    </row>
    <row r="290" spans="1:9" ht="12.75">
      <c r="A290" s="153"/>
      <c r="B290" s="153"/>
      <c r="C290" s="153">
        <v>85401</v>
      </c>
      <c r="D290" s="154" t="s">
        <v>404</v>
      </c>
      <c r="E290" s="155">
        <f>SUM(E291)</f>
        <v>551321</v>
      </c>
      <c r="F290" s="156"/>
      <c r="G290" s="139"/>
      <c r="H290" s="169"/>
      <c r="I290" s="169"/>
    </row>
    <row r="291" spans="1:9" ht="12.75">
      <c r="A291" s="153"/>
      <c r="B291" s="153"/>
      <c r="C291" s="153"/>
      <c r="D291" s="118" t="s">
        <v>405</v>
      </c>
      <c r="E291" s="155">
        <f>SUM(E292:E293)</f>
        <v>551321</v>
      </c>
      <c r="F291" s="156"/>
      <c r="G291" s="139"/>
      <c r="H291" s="169"/>
      <c r="I291" s="169"/>
    </row>
    <row r="292" spans="1:17" s="179" customFormat="1" ht="12.75">
      <c r="A292" s="150"/>
      <c r="B292" s="150"/>
      <c r="C292" s="150"/>
      <c r="D292" s="118" t="s">
        <v>406</v>
      </c>
      <c r="E292" s="152">
        <v>350706</v>
      </c>
      <c r="F292" s="158"/>
      <c r="G292" s="139"/>
      <c r="H292" s="169"/>
      <c r="I292" s="169"/>
      <c r="J292" s="177"/>
      <c r="K292" s="177"/>
      <c r="L292" s="177"/>
      <c r="M292" s="177"/>
      <c r="N292" s="178"/>
      <c r="O292" s="178"/>
      <c r="P292" s="178"/>
      <c r="Q292" s="178"/>
    </row>
    <row r="293" spans="1:17" s="179" customFormat="1" ht="12.75">
      <c r="A293" s="150"/>
      <c r="B293" s="150"/>
      <c r="C293" s="150"/>
      <c r="D293" s="118" t="s">
        <v>407</v>
      </c>
      <c r="E293" s="152">
        <v>200615</v>
      </c>
      <c r="F293" s="158"/>
      <c r="G293" s="139"/>
      <c r="H293" s="169"/>
      <c r="I293" s="169"/>
      <c r="J293" s="177"/>
      <c r="K293" s="177"/>
      <c r="L293" s="177"/>
      <c r="M293" s="177"/>
      <c r="N293" s="178"/>
      <c r="O293" s="178"/>
      <c r="P293" s="178"/>
      <c r="Q293" s="178"/>
    </row>
    <row r="294" spans="1:9" ht="12.75">
      <c r="A294" s="153"/>
      <c r="B294" s="153"/>
      <c r="C294" s="153"/>
      <c r="D294" s="159"/>
      <c r="E294" s="155"/>
      <c r="F294" s="156"/>
      <c r="G294" s="139"/>
      <c r="H294" s="169"/>
      <c r="I294" s="169"/>
    </row>
    <row r="295" spans="1:13" s="197" customFormat="1" ht="12.75">
      <c r="A295" s="199"/>
      <c r="B295" s="199"/>
      <c r="C295" s="199" t="s">
        <v>408</v>
      </c>
      <c r="D295" s="200" t="s">
        <v>409</v>
      </c>
      <c r="E295" s="201">
        <f>SUM(E296)</f>
        <v>10866</v>
      </c>
      <c r="F295" s="202"/>
      <c r="G295" s="203"/>
      <c r="H295" s="204"/>
      <c r="I295" s="204"/>
      <c r="J295" s="196"/>
      <c r="K295" s="196"/>
      <c r="L295" s="196"/>
      <c r="M295" s="196"/>
    </row>
    <row r="296" spans="1:13" s="2" customFormat="1" ht="12.75">
      <c r="A296" s="157"/>
      <c r="B296" s="157"/>
      <c r="C296" s="157"/>
      <c r="D296" s="159" t="s">
        <v>410</v>
      </c>
      <c r="E296" s="137">
        <f>SUM(E297)</f>
        <v>10866</v>
      </c>
      <c r="F296" s="191"/>
      <c r="G296" s="139"/>
      <c r="H296" s="169"/>
      <c r="I296" s="169"/>
      <c r="J296" s="41"/>
      <c r="K296" s="41"/>
      <c r="L296" s="41"/>
      <c r="M296" s="41"/>
    </row>
    <row r="297" spans="1:13" s="2" customFormat="1" ht="12.75">
      <c r="A297" s="157"/>
      <c r="B297" s="157"/>
      <c r="C297" s="157"/>
      <c r="D297" s="159" t="s">
        <v>411</v>
      </c>
      <c r="E297" s="137">
        <v>10866</v>
      </c>
      <c r="F297" s="191"/>
      <c r="G297" s="139"/>
      <c r="H297" s="169"/>
      <c r="I297" s="169"/>
      <c r="J297" s="41"/>
      <c r="K297" s="41"/>
      <c r="L297" s="41"/>
      <c r="M297" s="41"/>
    </row>
    <row r="298" spans="1:9" ht="12.75">
      <c r="A298" s="157"/>
      <c r="B298" s="157"/>
      <c r="C298" s="157"/>
      <c r="D298" s="159"/>
      <c r="E298" s="137"/>
      <c r="F298" s="191"/>
      <c r="G298" s="139"/>
      <c r="H298" s="169"/>
      <c r="I298" s="169"/>
    </row>
    <row r="299" spans="1:9" ht="12.75">
      <c r="A299" s="153"/>
      <c r="B299" s="153"/>
      <c r="C299" s="153">
        <v>85446</v>
      </c>
      <c r="D299" s="154" t="s">
        <v>412</v>
      </c>
      <c r="E299" s="155">
        <f>SUM(E300)</f>
        <v>1000</v>
      </c>
      <c r="F299" s="156"/>
      <c r="G299" s="139"/>
      <c r="H299" s="169"/>
      <c r="I299" s="169"/>
    </row>
    <row r="300" spans="1:9" ht="12.75">
      <c r="A300" s="157"/>
      <c r="B300" s="157"/>
      <c r="C300" s="150"/>
      <c r="D300" s="118" t="s">
        <v>413</v>
      </c>
      <c r="E300" s="152">
        <f>SUM(E301)</f>
        <v>1000</v>
      </c>
      <c r="F300" s="158"/>
      <c r="G300" s="139"/>
      <c r="H300" s="169"/>
      <c r="I300" s="169"/>
    </row>
    <row r="301" spans="1:9" ht="12.75">
      <c r="A301" s="157"/>
      <c r="B301" s="157"/>
      <c r="C301" s="150"/>
      <c r="D301" s="118" t="s">
        <v>414</v>
      </c>
      <c r="E301" s="152">
        <v>1000</v>
      </c>
      <c r="F301" s="158"/>
      <c r="G301" s="139"/>
      <c r="H301" s="169"/>
      <c r="I301" s="169"/>
    </row>
    <row r="302" spans="1:9" ht="12.75">
      <c r="A302" s="157"/>
      <c r="B302" s="157"/>
      <c r="C302" s="157"/>
      <c r="D302" s="159"/>
      <c r="E302" s="137"/>
      <c r="F302" s="191"/>
      <c r="G302" s="139"/>
      <c r="H302" s="169"/>
      <c r="I302" s="169"/>
    </row>
    <row r="303" spans="1:17" s="89" customFormat="1" ht="12.75">
      <c r="A303" s="141" t="s">
        <v>415</v>
      </c>
      <c r="B303" s="141">
        <v>900</v>
      </c>
      <c r="C303" s="141"/>
      <c r="D303" s="192" t="s">
        <v>416</v>
      </c>
      <c r="E303" s="143">
        <f>SUM(E323,E305,E310,E315,E327)</f>
        <v>832060</v>
      </c>
      <c r="F303" s="144"/>
      <c r="G303" s="145"/>
      <c r="H303" s="169"/>
      <c r="I303" s="169"/>
      <c r="J303" s="41"/>
      <c r="K303" s="41"/>
      <c r="L303" s="41"/>
      <c r="M303" s="41"/>
      <c r="N303" s="2"/>
      <c r="O303" s="2"/>
      <c r="P303" s="2"/>
      <c r="Q303" s="2"/>
    </row>
    <row r="304" spans="1:13" s="2" customFormat="1" ht="12.75">
      <c r="A304" s="157"/>
      <c r="B304" s="157"/>
      <c r="C304" s="157"/>
      <c r="D304" s="159"/>
      <c r="E304" s="137"/>
      <c r="F304" s="191"/>
      <c r="G304" s="139"/>
      <c r="H304" s="169"/>
      <c r="I304" s="169"/>
      <c r="J304" s="41"/>
      <c r="K304" s="41"/>
      <c r="L304" s="41"/>
      <c r="M304" s="41"/>
    </row>
    <row r="305" spans="1:9" ht="12.75">
      <c r="A305" s="153"/>
      <c r="B305" s="153"/>
      <c r="C305" s="153">
        <v>90003</v>
      </c>
      <c r="D305" s="154" t="s">
        <v>417</v>
      </c>
      <c r="E305" s="155">
        <f>SUM(E306)</f>
        <v>156560</v>
      </c>
      <c r="F305" s="156"/>
      <c r="G305" s="139"/>
      <c r="H305" s="169"/>
      <c r="I305" s="169"/>
    </row>
    <row r="306" spans="1:9" ht="12.75">
      <c r="A306" s="157"/>
      <c r="B306" s="157"/>
      <c r="C306" s="157"/>
      <c r="D306" s="159" t="s">
        <v>418</v>
      </c>
      <c r="E306" s="137">
        <f>SUM(E307:E308)</f>
        <v>156560</v>
      </c>
      <c r="F306" s="191"/>
      <c r="G306" s="139"/>
      <c r="H306" s="169"/>
      <c r="I306" s="169"/>
    </row>
    <row r="307" spans="1:9" ht="36.75">
      <c r="A307" s="157"/>
      <c r="B307" s="157"/>
      <c r="C307" s="157"/>
      <c r="D307" s="159" t="s">
        <v>419</v>
      </c>
      <c r="E307" s="137">
        <v>140000</v>
      </c>
      <c r="F307" s="191"/>
      <c r="G307" s="139"/>
      <c r="H307" s="169"/>
      <c r="I307" s="169"/>
    </row>
    <row r="308" spans="1:9" ht="24.75">
      <c r="A308" s="157"/>
      <c r="B308" s="157"/>
      <c r="C308" s="157"/>
      <c r="D308" s="159" t="s">
        <v>420</v>
      </c>
      <c r="E308" s="137">
        <v>16560</v>
      </c>
      <c r="F308" s="191"/>
      <c r="G308" s="139"/>
      <c r="H308" s="169"/>
      <c r="I308" s="169"/>
    </row>
    <row r="309" spans="1:9" ht="12.75">
      <c r="A309" s="157"/>
      <c r="B309" s="157"/>
      <c r="C309" s="157"/>
      <c r="D309" s="159"/>
      <c r="E309" s="137"/>
      <c r="F309" s="191"/>
      <c r="G309" s="139"/>
      <c r="H309" s="169"/>
      <c r="I309" s="169"/>
    </row>
    <row r="310" spans="1:9" ht="12.75">
      <c r="A310" s="153"/>
      <c r="B310" s="153"/>
      <c r="C310" s="153">
        <v>90004</v>
      </c>
      <c r="D310" s="154" t="s">
        <v>421</v>
      </c>
      <c r="E310" s="155">
        <f>SUM(E311)</f>
        <v>105000</v>
      </c>
      <c r="F310" s="156"/>
      <c r="G310" s="139"/>
      <c r="H310" s="169"/>
      <c r="I310" s="169"/>
    </row>
    <row r="311" spans="1:9" ht="12.75">
      <c r="A311" s="157"/>
      <c r="B311" s="157"/>
      <c r="C311" s="157"/>
      <c r="D311" s="159" t="s">
        <v>422</v>
      </c>
      <c r="E311" s="137">
        <f>SUM(E312:E313)</f>
        <v>105000</v>
      </c>
      <c r="F311" s="191"/>
      <c r="G311" s="139"/>
      <c r="H311" s="169"/>
      <c r="I311" s="169"/>
    </row>
    <row r="312" spans="1:9" ht="24.75">
      <c r="A312" s="157"/>
      <c r="B312" s="157"/>
      <c r="C312" s="157"/>
      <c r="D312" s="159" t="s">
        <v>423</v>
      </c>
      <c r="E312" s="137">
        <v>100000</v>
      </c>
      <c r="F312" s="191"/>
      <c r="G312" s="139"/>
      <c r="H312" s="169"/>
      <c r="I312" s="169"/>
    </row>
    <row r="313" spans="1:9" ht="24.75">
      <c r="A313" s="157"/>
      <c r="B313" s="157"/>
      <c r="C313" s="157"/>
      <c r="D313" s="159" t="s">
        <v>424</v>
      </c>
      <c r="E313" s="137">
        <v>5000</v>
      </c>
      <c r="F313" s="191"/>
      <c r="G313" s="139"/>
      <c r="H313" s="169"/>
      <c r="I313" s="169"/>
    </row>
    <row r="314" spans="1:9" ht="12.75">
      <c r="A314" s="157"/>
      <c r="B314" s="157"/>
      <c r="C314" s="157"/>
      <c r="D314" s="159"/>
      <c r="E314" s="137"/>
      <c r="F314" s="191"/>
      <c r="G314" s="139"/>
      <c r="H314" s="169"/>
      <c r="I314" s="169"/>
    </row>
    <row r="315" spans="1:9" ht="12.75">
      <c r="A315" s="153"/>
      <c r="B315" s="153"/>
      <c r="C315" s="153">
        <v>90015</v>
      </c>
      <c r="D315" s="154" t="s">
        <v>425</v>
      </c>
      <c r="E315" s="155">
        <f>SUM(E316)+E320</f>
        <v>490000</v>
      </c>
      <c r="F315" s="156"/>
      <c r="G315" s="139"/>
      <c r="H315" s="169"/>
      <c r="I315" s="169"/>
    </row>
    <row r="316" spans="1:9" ht="12.75">
      <c r="A316" s="157"/>
      <c r="B316" s="157"/>
      <c r="C316" s="157"/>
      <c r="D316" s="159" t="s">
        <v>426</v>
      </c>
      <c r="E316" s="137">
        <f>SUM(E317:E318)</f>
        <v>465000</v>
      </c>
      <c r="F316" s="191"/>
      <c r="G316" s="139"/>
      <c r="H316" s="169"/>
      <c r="I316" s="169"/>
    </row>
    <row r="317" spans="1:9" ht="12.75">
      <c r="A317" s="157"/>
      <c r="B317" s="157"/>
      <c r="C317" s="157"/>
      <c r="D317" s="159" t="s">
        <v>427</v>
      </c>
      <c r="E317" s="137">
        <v>350000</v>
      </c>
      <c r="F317" s="191"/>
      <c r="G317" s="139"/>
      <c r="H317" s="169"/>
      <c r="I317" s="219"/>
    </row>
    <row r="318" spans="1:9" ht="24.75">
      <c r="A318" s="157"/>
      <c r="B318" s="157"/>
      <c r="C318" s="157"/>
      <c r="D318" s="159" t="s">
        <v>428</v>
      </c>
      <c r="E318" s="137">
        <v>115000</v>
      </c>
      <c r="F318" s="191"/>
      <c r="G318" s="139"/>
      <c r="H318" s="169"/>
      <c r="I318" s="169"/>
    </row>
    <row r="319" spans="1:9" ht="12.75">
      <c r="A319" s="157"/>
      <c r="B319" s="157"/>
      <c r="C319" s="157"/>
      <c r="D319" s="159"/>
      <c r="E319" s="137"/>
      <c r="F319" s="191"/>
      <c r="G319" s="139"/>
      <c r="H319" s="169"/>
      <c r="I319" s="169"/>
    </row>
    <row r="320" spans="1:9" ht="12.75">
      <c r="A320" s="157"/>
      <c r="B320" s="157"/>
      <c r="C320" s="157"/>
      <c r="D320" s="159" t="s">
        <v>429</v>
      </c>
      <c r="E320" s="137">
        <f>SUM(E321:E321)</f>
        <v>25000</v>
      </c>
      <c r="F320" s="191"/>
      <c r="G320" s="139"/>
      <c r="H320" s="169"/>
      <c r="I320" s="169"/>
    </row>
    <row r="321" spans="1:9" ht="24.75">
      <c r="A321" s="157"/>
      <c r="B321" s="157"/>
      <c r="C321" s="157"/>
      <c r="D321" s="159" t="s">
        <v>430</v>
      </c>
      <c r="E321" s="137">
        <v>25000</v>
      </c>
      <c r="F321" s="191"/>
      <c r="G321" s="139"/>
      <c r="H321" s="169"/>
      <c r="I321" s="169"/>
    </row>
    <row r="322" spans="1:9" ht="12.75">
      <c r="A322" s="157"/>
      <c r="B322" s="157"/>
      <c r="C322" s="157"/>
      <c r="D322" s="159"/>
      <c r="E322" s="137"/>
      <c r="F322" s="191"/>
      <c r="G322" s="139"/>
      <c r="H322" s="169"/>
      <c r="I322" s="169"/>
    </row>
    <row r="323" spans="1:9" ht="24.75">
      <c r="A323" s="153"/>
      <c r="B323" s="153"/>
      <c r="C323" s="153" t="s">
        <v>431</v>
      </c>
      <c r="D323" s="154" t="s">
        <v>432</v>
      </c>
      <c r="E323" s="155">
        <f>E324</f>
        <v>500</v>
      </c>
      <c r="F323" s="156"/>
      <c r="G323" s="139"/>
      <c r="H323" s="169"/>
      <c r="I323" s="169"/>
    </row>
    <row r="324" spans="1:9" ht="12.75">
      <c r="A324" s="157"/>
      <c r="B324" s="157"/>
      <c r="C324" s="157"/>
      <c r="D324" s="159" t="s">
        <v>433</v>
      </c>
      <c r="E324" s="137">
        <f>SUM(E325)</f>
        <v>500</v>
      </c>
      <c r="F324" s="191"/>
      <c r="G324" s="139"/>
      <c r="H324" s="169"/>
      <c r="I324" s="169"/>
    </row>
    <row r="325" spans="1:9" ht="12.75">
      <c r="A325" s="157"/>
      <c r="B325" s="157"/>
      <c r="C325" s="157"/>
      <c r="D325" s="159" t="s">
        <v>434</v>
      </c>
      <c r="E325" s="137">
        <v>500</v>
      </c>
      <c r="F325" s="191"/>
      <c r="G325" s="139"/>
      <c r="H325" s="169"/>
      <c r="I325" s="169"/>
    </row>
    <row r="326" spans="1:9" ht="12.75">
      <c r="A326" s="157"/>
      <c r="B326" s="157"/>
      <c r="C326" s="157"/>
      <c r="D326" s="159"/>
      <c r="E326" s="137"/>
      <c r="F326" s="191"/>
      <c r="G326" s="139"/>
      <c r="H326" s="169"/>
      <c r="I326" s="169"/>
    </row>
    <row r="327" spans="1:9" ht="12.75">
      <c r="A327" s="153"/>
      <c r="B327" s="153"/>
      <c r="C327" s="153">
        <v>90095</v>
      </c>
      <c r="D327" s="154" t="s">
        <v>435</v>
      </c>
      <c r="E327" s="155">
        <f>E328+E333</f>
        <v>80000</v>
      </c>
      <c r="F327" s="156"/>
      <c r="G327" s="139"/>
      <c r="H327" s="169"/>
      <c r="I327" s="169"/>
    </row>
    <row r="328" spans="1:9" ht="12.75">
      <c r="A328" s="157"/>
      <c r="B328" s="157"/>
      <c r="C328" s="157"/>
      <c r="D328" s="159" t="s">
        <v>436</v>
      </c>
      <c r="E328" s="137">
        <f>SUM(E329:E331)</f>
        <v>18000</v>
      </c>
      <c r="F328" s="191"/>
      <c r="G328" s="139"/>
      <c r="H328" s="169"/>
      <c r="I328" s="169"/>
    </row>
    <row r="329" spans="1:9" ht="12.75">
      <c r="A329" s="157"/>
      <c r="B329" s="157"/>
      <c r="C329" s="157"/>
      <c r="D329" s="159" t="s">
        <v>437</v>
      </c>
      <c r="E329" s="137">
        <v>3000</v>
      </c>
      <c r="F329" s="191"/>
      <c r="G329" s="139"/>
      <c r="H329" s="169"/>
      <c r="I329" s="169"/>
    </row>
    <row r="330" spans="1:9" ht="24.75">
      <c r="A330" s="157"/>
      <c r="B330" s="157"/>
      <c r="C330" s="157"/>
      <c r="D330" s="159" t="s">
        <v>438</v>
      </c>
      <c r="E330" s="137">
        <v>5000</v>
      </c>
      <c r="F330" s="191"/>
      <c r="G330" s="139"/>
      <c r="H330" s="169"/>
      <c r="I330" s="169"/>
    </row>
    <row r="331" spans="1:9" ht="24.75">
      <c r="A331" s="157"/>
      <c r="B331" s="157"/>
      <c r="C331" s="157"/>
      <c r="D331" s="159" t="s">
        <v>439</v>
      </c>
      <c r="E331" s="137">
        <v>10000</v>
      </c>
      <c r="F331" s="191"/>
      <c r="G331" s="139"/>
      <c r="H331" s="169"/>
      <c r="I331" s="169"/>
    </row>
    <row r="332" spans="1:9" ht="12.75">
      <c r="A332" s="157"/>
      <c r="B332" s="157"/>
      <c r="C332" s="157"/>
      <c r="D332" s="159"/>
      <c r="E332" s="137"/>
      <c r="F332" s="191"/>
      <c r="G332" s="139"/>
      <c r="H332" s="169"/>
      <c r="I332" s="169"/>
    </row>
    <row r="333" spans="1:9" ht="12.75">
      <c r="A333" s="157"/>
      <c r="B333" s="157"/>
      <c r="C333" s="157"/>
      <c r="D333" s="159" t="s">
        <v>440</v>
      </c>
      <c r="E333" s="137">
        <f>SUM(E334:E335)</f>
        <v>62000</v>
      </c>
      <c r="F333" s="191"/>
      <c r="G333" s="139"/>
      <c r="H333" s="169"/>
      <c r="I333" s="169"/>
    </row>
    <row r="334" spans="1:9" ht="24.75">
      <c r="A334" s="157"/>
      <c r="B334" s="157"/>
      <c r="C334" s="157"/>
      <c r="D334" s="159" t="s">
        <v>441</v>
      </c>
      <c r="E334" s="205">
        <v>50000</v>
      </c>
      <c r="F334" s="138"/>
      <c r="G334" s="139"/>
      <c r="H334" s="169"/>
      <c r="I334" s="169"/>
    </row>
    <row r="335" spans="1:9" ht="24.75">
      <c r="A335" s="157"/>
      <c r="B335" s="157"/>
      <c r="C335" s="157"/>
      <c r="D335" s="159" t="s">
        <v>442</v>
      </c>
      <c r="E335" s="205">
        <v>12000</v>
      </c>
      <c r="F335" s="138"/>
      <c r="G335" s="139"/>
      <c r="H335" s="169"/>
      <c r="I335" s="169"/>
    </row>
    <row r="336" spans="1:9" ht="12.75">
      <c r="A336" s="157"/>
      <c r="B336" s="157"/>
      <c r="C336" s="157"/>
      <c r="D336" s="159"/>
      <c r="E336" s="137"/>
      <c r="F336" s="191"/>
      <c r="G336" s="139"/>
      <c r="H336" s="169"/>
      <c r="I336" s="169"/>
    </row>
    <row r="337" spans="1:17" s="89" customFormat="1" ht="12.75">
      <c r="A337" s="141" t="s">
        <v>443</v>
      </c>
      <c r="B337" s="141">
        <v>921</v>
      </c>
      <c r="C337" s="141"/>
      <c r="D337" s="192" t="s">
        <v>444</v>
      </c>
      <c r="E337" s="143">
        <f>SUM(E339,E347,E351)</f>
        <v>1181985</v>
      </c>
      <c r="F337" s="144"/>
      <c r="G337" s="145"/>
      <c r="H337" s="169"/>
      <c r="I337" s="169"/>
      <c r="J337" s="41"/>
      <c r="K337" s="41"/>
      <c r="L337" s="41"/>
      <c r="M337" s="41"/>
      <c r="N337" s="2"/>
      <c r="O337" s="2"/>
      <c r="P337" s="2"/>
      <c r="Q337" s="2"/>
    </row>
    <row r="338" spans="1:13" s="2" customFormat="1" ht="12.75">
      <c r="A338" s="157"/>
      <c r="B338" s="157"/>
      <c r="C338" s="157"/>
      <c r="D338" s="159"/>
      <c r="E338" s="137"/>
      <c r="F338" s="191"/>
      <c r="G338" s="139"/>
      <c r="H338" s="169"/>
      <c r="I338" s="169"/>
      <c r="J338" s="41"/>
      <c r="K338" s="41"/>
      <c r="L338" s="41"/>
      <c r="M338" s="41"/>
    </row>
    <row r="339" spans="1:13" s="2" customFormat="1" ht="12.75">
      <c r="A339" s="153"/>
      <c r="B339" s="153"/>
      <c r="C339" s="153">
        <v>92109</v>
      </c>
      <c r="D339" s="154" t="s">
        <v>445</v>
      </c>
      <c r="E339" s="155">
        <f>SUM(E343,E340)</f>
        <v>980000</v>
      </c>
      <c r="F339" s="156"/>
      <c r="G339" s="139"/>
      <c r="H339" s="169"/>
      <c r="I339" s="169"/>
      <c r="J339" s="41"/>
      <c r="K339" s="41"/>
      <c r="L339" s="41"/>
      <c r="M339" s="41"/>
    </row>
    <row r="340" spans="1:13" s="2" customFormat="1" ht="12.75">
      <c r="A340" s="157"/>
      <c r="B340" s="157"/>
      <c r="C340" s="150"/>
      <c r="D340" s="118" t="s">
        <v>446</v>
      </c>
      <c r="E340" s="152">
        <f>SUM(E341:E341)</f>
        <v>600000</v>
      </c>
      <c r="F340" s="158"/>
      <c r="G340" s="139"/>
      <c r="H340" s="169"/>
      <c r="I340" s="169"/>
      <c r="J340" s="41"/>
      <c r="K340" s="41"/>
      <c r="L340" s="41"/>
      <c r="M340" s="41"/>
    </row>
    <row r="341" spans="1:13" s="2" customFormat="1" ht="24.75">
      <c r="A341" s="157"/>
      <c r="B341" s="157"/>
      <c r="C341" s="150"/>
      <c r="D341" s="118" t="s">
        <v>447</v>
      </c>
      <c r="E341" s="152">
        <v>600000</v>
      </c>
      <c r="F341" s="158"/>
      <c r="G341" s="139"/>
      <c r="H341" s="169"/>
      <c r="I341" s="169"/>
      <c r="J341" s="41"/>
      <c r="K341" s="41"/>
      <c r="L341" s="41"/>
      <c r="M341" s="41"/>
    </row>
    <row r="342" spans="1:13" s="2" customFormat="1" ht="12.75">
      <c r="A342" s="157"/>
      <c r="B342" s="157"/>
      <c r="C342" s="150"/>
      <c r="D342" s="118"/>
      <c r="E342" s="152"/>
      <c r="F342" s="158"/>
      <c r="G342" s="139"/>
      <c r="H342" s="169"/>
      <c r="I342" s="169"/>
      <c r="J342" s="41"/>
      <c r="K342" s="41"/>
      <c r="L342" s="41"/>
      <c r="M342" s="41"/>
    </row>
    <row r="343" spans="1:13" s="2" customFormat="1" ht="12.75">
      <c r="A343" s="157"/>
      <c r="B343" s="157"/>
      <c r="C343" s="150"/>
      <c r="D343" s="118" t="s">
        <v>448</v>
      </c>
      <c r="E343" s="152">
        <f>SUM(E344:E345)</f>
        <v>380000</v>
      </c>
      <c r="F343" s="158"/>
      <c r="G343" s="139"/>
      <c r="H343" s="169"/>
      <c r="I343" s="169"/>
      <c r="J343" s="41"/>
      <c r="K343" s="41"/>
      <c r="L343" s="41"/>
      <c r="M343" s="41"/>
    </row>
    <row r="344" spans="1:13" s="2" customFormat="1" ht="48.75">
      <c r="A344" s="157"/>
      <c r="B344" s="157"/>
      <c r="C344" s="150"/>
      <c r="D344" s="118" t="s">
        <v>449</v>
      </c>
      <c r="E344" s="152">
        <v>350000</v>
      </c>
      <c r="F344" s="158"/>
      <c r="G344" s="139"/>
      <c r="H344" s="169"/>
      <c r="I344" s="169"/>
      <c r="J344" s="41"/>
      <c r="K344" s="41"/>
      <c r="L344" s="41"/>
      <c r="M344" s="41"/>
    </row>
    <row r="345" spans="1:13" s="2" customFormat="1" ht="24.75">
      <c r="A345" s="157"/>
      <c r="B345" s="157"/>
      <c r="C345" s="157"/>
      <c r="D345" s="159" t="s">
        <v>450</v>
      </c>
      <c r="E345" s="137">
        <v>30000</v>
      </c>
      <c r="F345" s="191"/>
      <c r="G345" s="139"/>
      <c r="H345" s="169"/>
      <c r="I345" s="169"/>
      <c r="J345" s="41"/>
      <c r="K345" s="41"/>
      <c r="L345" s="41"/>
      <c r="M345" s="41"/>
    </row>
    <row r="346" spans="1:13" s="2" customFormat="1" ht="12.75">
      <c r="A346" s="157"/>
      <c r="B346" s="157"/>
      <c r="C346" s="157"/>
      <c r="D346" s="159"/>
      <c r="E346" s="137"/>
      <c r="F346" s="191"/>
      <c r="G346" s="139"/>
      <c r="H346" s="169"/>
      <c r="I346" s="169"/>
      <c r="J346" s="41"/>
      <c r="K346" s="41"/>
      <c r="L346" s="41"/>
      <c r="M346" s="41"/>
    </row>
    <row r="347" spans="1:13" s="2" customFormat="1" ht="12.75">
      <c r="A347" s="153"/>
      <c r="B347" s="153"/>
      <c r="C347" s="153">
        <v>92116</v>
      </c>
      <c r="D347" s="154" t="s">
        <v>451</v>
      </c>
      <c r="E347" s="155">
        <f>SUM(E348)</f>
        <v>187985</v>
      </c>
      <c r="F347" s="156"/>
      <c r="G347" s="139"/>
      <c r="H347" s="169"/>
      <c r="I347" s="169"/>
      <c r="J347" s="41"/>
      <c r="K347" s="41"/>
      <c r="L347" s="41"/>
      <c r="M347" s="41"/>
    </row>
    <row r="348" spans="1:13" s="2" customFormat="1" ht="12.75">
      <c r="A348" s="157"/>
      <c r="B348" s="157"/>
      <c r="C348" s="150"/>
      <c r="D348" s="118" t="s">
        <v>452</v>
      </c>
      <c r="E348" s="152">
        <f>SUM(E349)</f>
        <v>187985</v>
      </c>
      <c r="F348" s="158"/>
      <c r="G348" s="139"/>
      <c r="H348" s="169"/>
      <c r="I348" s="169"/>
      <c r="J348" s="41"/>
      <c r="K348" s="41"/>
      <c r="L348" s="41"/>
      <c r="M348" s="41"/>
    </row>
    <row r="349" spans="1:13" s="2" customFormat="1" ht="24.75">
      <c r="A349" s="157"/>
      <c r="B349" s="157"/>
      <c r="C349" s="150"/>
      <c r="D349" s="118" t="s">
        <v>453</v>
      </c>
      <c r="E349" s="152">
        <v>187985</v>
      </c>
      <c r="F349" s="158"/>
      <c r="G349" s="139"/>
      <c r="H349" s="169"/>
      <c r="I349" s="169"/>
      <c r="J349" s="41"/>
      <c r="K349" s="41"/>
      <c r="L349" s="41"/>
      <c r="M349" s="41"/>
    </row>
    <row r="350" spans="1:13" s="2" customFormat="1" ht="12.75">
      <c r="A350" s="157"/>
      <c r="B350" s="157"/>
      <c r="C350" s="157"/>
      <c r="D350" s="159"/>
      <c r="E350" s="137"/>
      <c r="F350" s="191"/>
      <c r="G350" s="139"/>
      <c r="H350" s="169"/>
      <c r="I350" s="169"/>
      <c r="J350" s="41"/>
      <c r="K350" s="41"/>
      <c r="L350" s="41"/>
      <c r="M350" s="41"/>
    </row>
    <row r="351" spans="1:13" s="2" customFormat="1" ht="12.75">
      <c r="A351" s="153"/>
      <c r="B351" s="153"/>
      <c r="C351" s="153">
        <v>92195</v>
      </c>
      <c r="D351" s="154" t="s">
        <v>454</v>
      </c>
      <c r="E351" s="155">
        <f>SUM(E352)</f>
        <v>14000</v>
      </c>
      <c r="F351" s="156"/>
      <c r="G351" s="139"/>
      <c r="H351" s="169"/>
      <c r="I351" s="169"/>
      <c r="J351" s="41"/>
      <c r="K351" s="41"/>
      <c r="L351" s="41"/>
      <c r="M351" s="41"/>
    </row>
    <row r="352" spans="1:13" s="2" customFormat="1" ht="12.75">
      <c r="A352" s="157"/>
      <c r="B352" s="157"/>
      <c r="C352" s="157"/>
      <c r="D352" s="159" t="s">
        <v>455</v>
      </c>
      <c r="E352" s="137">
        <f>SUM(E353:E353)</f>
        <v>14000</v>
      </c>
      <c r="F352" s="191"/>
      <c r="G352" s="139"/>
      <c r="H352" s="169"/>
      <c r="I352" s="169"/>
      <c r="J352" s="41"/>
      <c r="K352" s="41"/>
      <c r="L352" s="41"/>
      <c r="M352" s="41"/>
    </row>
    <row r="353" spans="1:13" s="2" customFormat="1" ht="12.75">
      <c r="A353" s="157"/>
      <c r="B353" s="157"/>
      <c r="C353" s="157"/>
      <c r="D353" s="159" t="s">
        <v>456</v>
      </c>
      <c r="E353" s="137">
        <v>14000</v>
      </c>
      <c r="F353" s="191"/>
      <c r="G353" s="139"/>
      <c r="H353" s="169"/>
      <c r="I353" s="169"/>
      <c r="J353" s="41"/>
      <c r="K353" s="41"/>
      <c r="L353" s="41"/>
      <c r="M353" s="41"/>
    </row>
    <row r="354" spans="1:13" s="2" customFormat="1" ht="12.75">
      <c r="A354" s="157"/>
      <c r="B354" s="157"/>
      <c r="C354" s="157"/>
      <c r="D354" s="159"/>
      <c r="E354" s="137"/>
      <c r="F354" s="191"/>
      <c r="G354" s="139"/>
      <c r="H354" s="169"/>
      <c r="I354" s="169"/>
      <c r="J354" s="41"/>
      <c r="K354" s="41"/>
      <c r="L354" s="41"/>
      <c r="M354" s="41"/>
    </row>
    <row r="355" spans="1:17" s="89" customFormat="1" ht="12.75">
      <c r="A355" s="141" t="s">
        <v>457</v>
      </c>
      <c r="B355" s="141">
        <v>926</v>
      </c>
      <c r="C355" s="141"/>
      <c r="D355" s="192" t="s">
        <v>458</v>
      </c>
      <c r="E355" s="143">
        <f>SUM(E361,E357)</f>
        <v>47500</v>
      </c>
      <c r="F355" s="144"/>
      <c r="G355" s="145"/>
      <c r="H355" s="169"/>
      <c r="I355" s="169"/>
      <c r="J355" s="41"/>
      <c r="K355" s="41"/>
      <c r="L355" s="41"/>
      <c r="M355" s="41"/>
      <c r="N355" s="2"/>
      <c r="O355" s="2"/>
      <c r="P355" s="2"/>
      <c r="Q355" s="2"/>
    </row>
    <row r="356" spans="1:13" s="2" customFormat="1" ht="12.75">
      <c r="A356" s="157"/>
      <c r="B356" s="157"/>
      <c r="C356" s="157"/>
      <c r="D356" s="159"/>
      <c r="E356" s="137"/>
      <c r="F356" s="191"/>
      <c r="G356" s="139"/>
      <c r="H356" s="169"/>
      <c r="I356" s="169"/>
      <c r="J356" s="41"/>
      <c r="K356" s="41"/>
      <c r="L356" s="41"/>
      <c r="M356" s="41"/>
    </row>
    <row r="357" spans="1:13" s="197" customFormat="1" ht="12.75">
      <c r="A357" s="199"/>
      <c r="B357" s="199"/>
      <c r="C357" s="199" t="s">
        <v>459</v>
      </c>
      <c r="D357" s="200" t="s">
        <v>460</v>
      </c>
      <c r="E357" s="201">
        <f>E358</f>
        <v>40000</v>
      </c>
      <c r="F357" s="202"/>
      <c r="G357" s="139"/>
      <c r="H357" s="204"/>
      <c r="I357" s="204"/>
      <c r="J357" s="196"/>
      <c r="K357" s="196"/>
      <c r="L357" s="196"/>
      <c r="M357" s="196"/>
    </row>
    <row r="358" spans="1:13" s="2" customFormat="1" ht="12.75">
      <c r="A358" s="157"/>
      <c r="B358" s="157"/>
      <c r="C358" s="157"/>
      <c r="D358" s="159" t="s">
        <v>461</v>
      </c>
      <c r="E358" s="137">
        <f>E359</f>
        <v>40000</v>
      </c>
      <c r="F358" s="191"/>
      <c r="G358" s="139"/>
      <c r="H358" s="169"/>
      <c r="I358" s="169"/>
      <c r="J358" s="41"/>
      <c r="K358" s="41"/>
      <c r="L358" s="41"/>
      <c r="M358" s="41"/>
    </row>
    <row r="359" spans="1:13" s="2" customFormat="1" ht="12.75">
      <c r="A359" s="157"/>
      <c r="B359" s="157"/>
      <c r="C359" s="157"/>
      <c r="D359" s="159" t="s">
        <v>462</v>
      </c>
      <c r="E359" s="137">
        <v>40000</v>
      </c>
      <c r="F359" s="191"/>
      <c r="G359" s="139"/>
      <c r="H359" s="169"/>
      <c r="I359" s="169"/>
      <c r="J359" s="41"/>
      <c r="K359" s="41"/>
      <c r="L359" s="41"/>
      <c r="M359" s="41"/>
    </row>
    <row r="360" spans="1:13" s="2" customFormat="1" ht="12.75">
      <c r="A360" s="157"/>
      <c r="B360" s="157"/>
      <c r="C360" s="157"/>
      <c r="D360" s="159"/>
      <c r="E360" s="137"/>
      <c r="F360" s="191"/>
      <c r="G360" s="139"/>
      <c r="H360" s="169"/>
      <c r="I360" s="169"/>
      <c r="J360" s="41"/>
      <c r="K360" s="41"/>
      <c r="L360" s="41"/>
      <c r="M360" s="41"/>
    </row>
    <row r="361" spans="1:13" s="2" customFormat="1" ht="12.75">
      <c r="A361" s="153"/>
      <c r="B361" s="153"/>
      <c r="C361" s="153">
        <v>92695</v>
      </c>
      <c r="D361" s="154" t="s">
        <v>463</v>
      </c>
      <c r="E361" s="155">
        <f>SUM(E362)</f>
        <v>7500</v>
      </c>
      <c r="F361" s="156"/>
      <c r="G361" s="139"/>
      <c r="H361" s="169"/>
      <c r="I361" s="169"/>
      <c r="J361" s="41"/>
      <c r="K361" s="41"/>
      <c r="L361" s="41"/>
      <c r="M361" s="41"/>
    </row>
    <row r="362" spans="1:13" s="2" customFormat="1" ht="12.75">
      <c r="A362" s="157"/>
      <c r="B362" s="157"/>
      <c r="C362" s="157"/>
      <c r="D362" s="159" t="s">
        <v>464</v>
      </c>
      <c r="E362" s="137">
        <f>SUM(E363:E363)</f>
        <v>7500</v>
      </c>
      <c r="F362" s="191"/>
      <c r="G362" s="139"/>
      <c r="H362" s="169"/>
      <c r="I362" s="169"/>
      <c r="J362" s="41"/>
      <c r="K362" s="41"/>
      <c r="L362" s="41"/>
      <c r="M362" s="41"/>
    </row>
    <row r="363" spans="1:13" s="2" customFormat="1" ht="12.75">
      <c r="A363" s="157"/>
      <c r="B363" s="157"/>
      <c r="C363" s="157"/>
      <c r="D363" s="159" t="s">
        <v>465</v>
      </c>
      <c r="E363" s="137">
        <v>7500</v>
      </c>
      <c r="F363" s="191"/>
      <c r="G363" s="139"/>
      <c r="H363" s="169"/>
      <c r="I363" s="169"/>
      <c r="J363" s="41"/>
      <c r="K363" s="41"/>
      <c r="L363" s="41"/>
      <c r="M363" s="41"/>
    </row>
    <row r="364" spans="1:13" s="2" customFormat="1" ht="12.75">
      <c r="A364" s="157"/>
      <c r="B364" s="157"/>
      <c r="C364" s="157"/>
      <c r="D364" s="159"/>
      <c r="E364" s="137"/>
      <c r="F364" s="191"/>
      <c r="G364" s="139"/>
      <c r="H364" s="169"/>
      <c r="I364" s="169"/>
      <c r="J364" s="41"/>
      <c r="K364" s="41"/>
      <c r="L364" s="41"/>
      <c r="M364" s="41"/>
    </row>
    <row r="365" spans="1:17" s="89" customFormat="1" ht="12.75">
      <c r="A365" s="141"/>
      <c r="B365" s="141"/>
      <c r="C365" s="141"/>
      <c r="D365" s="192" t="s">
        <v>466</v>
      </c>
      <c r="E365" s="143">
        <f>SUM(E7,E29,E35,E62,E77,E87,E121,E127,E151,E158,E164,E171,E231,E251,E288,E303,E337,E355)</f>
        <v>20729487</v>
      </c>
      <c r="F365" s="144"/>
      <c r="G365" s="145"/>
      <c r="H365" s="169"/>
      <c r="I365" s="169"/>
      <c r="J365" s="41"/>
      <c r="K365" s="41"/>
      <c r="L365" s="41"/>
      <c r="M365" s="41"/>
      <c r="N365" s="2"/>
      <c r="O365" s="2"/>
      <c r="P365" s="2"/>
      <c r="Q365" s="2"/>
    </row>
    <row r="366" spans="1:13" s="2" customFormat="1" ht="12.75">
      <c r="A366" s="157"/>
      <c r="B366" s="157"/>
      <c r="C366" s="157"/>
      <c r="D366" s="159"/>
      <c r="E366" s="137"/>
      <c r="F366" s="191"/>
      <c r="G366" s="139"/>
      <c r="H366" s="169"/>
      <c r="I366" s="169"/>
      <c r="J366" s="41"/>
      <c r="K366" s="41"/>
      <c r="L366" s="41"/>
      <c r="M366" s="41"/>
    </row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3.5" customHeight="1"/>
  </sheetData>
  <mergeCells count="2">
    <mergeCell ref="D1:E1"/>
    <mergeCell ref="A3:E3"/>
  </mergeCells>
  <printOptions/>
  <pageMargins left="1.3777777777777778" right="0.393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C4" sqref="C4"/>
    </sheetView>
  </sheetViews>
  <sheetFormatPr defaultColWidth="9.00390625" defaultRowHeight="12.75"/>
  <cols>
    <col min="1" max="1" width="8.375" style="10" customWidth="1"/>
    <col min="2" max="2" width="55.875" style="10" customWidth="1"/>
    <col min="3" max="3" width="14.125" style="10" customWidth="1"/>
    <col min="4" max="5" width="0" style="10" hidden="1" customWidth="1"/>
    <col min="6" max="256" width="9.125" style="10" customWidth="1"/>
  </cols>
  <sheetData>
    <row r="1" spans="1:8" s="10" customFormat="1" ht="15">
      <c r="A1" s="9"/>
      <c r="B1" s="220" t="s">
        <v>467</v>
      </c>
      <c r="C1" s="220"/>
      <c r="D1" s="9"/>
      <c r="E1" s="9"/>
      <c r="F1" s="9"/>
      <c r="G1" s="9"/>
      <c r="H1" s="9"/>
    </row>
    <row r="2" spans="1:8" s="10" customFormat="1" ht="12.75">
      <c r="A2" s="221" t="s">
        <v>468</v>
      </c>
      <c r="B2" s="221"/>
      <c r="C2" s="221"/>
      <c r="D2" s="9"/>
      <c r="E2" s="9"/>
      <c r="F2" s="9"/>
      <c r="G2" s="9"/>
      <c r="H2" s="9"/>
    </row>
    <row r="3" spans="1:8" s="10" customFormat="1" ht="12.75">
      <c r="A3" s="9"/>
      <c r="B3" s="9"/>
      <c r="C3" s="9"/>
      <c r="D3" s="9"/>
      <c r="E3" s="9"/>
      <c r="F3" s="9" t="s">
        <v>469</v>
      </c>
      <c r="G3" s="9"/>
      <c r="H3" s="9"/>
    </row>
    <row r="4" spans="1:8" s="10" customFormat="1" ht="12.75">
      <c r="A4" s="9"/>
      <c r="B4" s="9"/>
      <c r="C4" s="9"/>
      <c r="D4" s="9"/>
      <c r="E4" s="9"/>
      <c r="F4" s="9"/>
      <c r="G4" s="9"/>
      <c r="H4" s="9"/>
    </row>
    <row r="5" spans="1:8" s="10" customFormat="1" ht="12.75">
      <c r="A5" s="122" t="s">
        <v>470</v>
      </c>
      <c r="B5" s="122"/>
      <c r="C5" s="122"/>
      <c r="D5" s="122"/>
      <c r="E5" s="122"/>
      <c r="F5" s="9"/>
      <c r="G5" s="9"/>
      <c r="H5" s="9"/>
    </row>
    <row r="6" spans="1:8" s="10" customFormat="1" ht="12.75">
      <c r="A6" s="122"/>
      <c r="B6" s="222"/>
      <c r="C6" s="222"/>
      <c r="D6" s="222"/>
      <c r="E6" s="122"/>
      <c r="F6" s="9"/>
      <c r="G6" s="9"/>
      <c r="H6" s="9"/>
    </row>
    <row r="7" spans="1:8" s="10" customFormat="1" ht="12.75">
      <c r="A7" s="65" t="s">
        <v>471</v>
      </c>
      <c r="B7" s="65" t="s">
        <v>472</v>
      </c>
      <c r="C7" s="65" t="s">
        <v>473</v>
      </c>
      <c r="D7" s="9"/>
      <c r="E7" s="9"/>
      <c r="F7" s="9"/>
      <c r="G7" s="9"/>
      <c r="H7" s="9"/>
    </row>
    <row r="8" spans="1:8" s="10" customFormat="1" ht="12.75">
      <c r="A8" s="65">
        <v>1</v>
      </c>
      <c r="B8" s="65">
        <v>2</v>
      </c>
      <c r="C8" s="65">
        <v>3</v>
      </c>
      <c r="D8" s="223"/>
      <c r="E8" s="224"/>
      <c r="F8" s="9"/>
      <c r="G8" s="9"/>
      <c r="H8" s="9"/>
    </row>
    <row r="9" spans="1:5" s="228" customFormat="1" ht="24.75">
      <c r="A9" s="76" t="s">
        <v>474</v>
      </c>
      <c r="B9" s="76" t="s">
        <v>475</v>
      </c>
      <c r="C9" s="225">
        <f>SUM(C11,C14)</f>
        <v>395000</v>
      </c>
      <c r="D9" s="226"/>
      <c r="E9" s="227"/>
    </row>
    <row r="10" spans="1:8" s="10" customFormat="1" ht="12.75">
      <c r="A10" s="229"/>
      <c r="B10" s="71"/>
      <c r="C10" s="230"/>
      <c r="D10" s="123"/>
      <c r="E10" s="231"/>
      <c r="F10" s="9"/>
      <c r="G10" s="9"/>
      <c r="H10" s="9"/>
    </row>
    <row r="11" spans="1:8" s="10" customFormat="1" ht="12.75">
      <c r="A11" s="79"/>
      <c r="B11" s="81" t="s">
        <v>476</v>
      </c>
      <c r="C11" s="232">
        <f>SUM(C12)</f>
        <v>150000</v>
      </c>
      <c r="D11" s="123"/>
      <c r="E11" s="231"/>
      <c r="F11" s="9"/>
      <c r="G11" s="9"/>
      <c r="H11" s="9"/>
    </row>
    <row r="12" spans="1:8" s="10" customFormat="1" ht="24.75">
      <c r="A12" s="229"/>
      <c r="B12" s="71" t="s">
        <v>477</v>
      </c>
      <c r="C12" s="233">
        <f>'załącznik nr 4 Wydatki'!E75</f>
        <v>150000</v>
      </c>
      <c r="D12" s="123"/>
      <c r="E12" s="231"/>
      <c r="F12" s="9"/>
      <c r="G12" s="9"/>
      <c r="H12" s="9"/>
    </row>
    <row r="13" spans="1:8" s="10" customFormat="1" ht="12.75">
      <c r="A13" s="229"/>
      <c r="B13" s="71"/>
      <c r="C13" s="233"/>
      <c r="D13" s="123"/>
      <c r="E13" s="231"/>
      <c r="F13" s="9"/>
      <c r="G13" s="9"/>
      <c r="H13" s="9"/>
    </row>
    <row r="14" spans="1:8" s="237" customFormat="1" ht="12.75">
      <c r="A14" s="81"/>
      <c r="B14" s="81" t="s">
        <v>478</v>
      </c>
      <c r="C14" s="232">
        <f>SUM(C15:C17)</f>
        <v>245000</v>
      </c>
      <c r="D14" s="234"/>
      <c r="E14" s="235"/>
      <c r="F14" s="236"/>
      <c r="G14" s="236"/>
      <c r="H14" s="236"/>
    </row>
    <row r="15" spans="1:8" s="10" customFormat="1" ht="12.75">
      <c r="A15" s="71"/>
      <c r="B15" s="71" t="s">
        <v>479</v>
      </c>
      <c r="C15" s="238">
        <f>'załącznik nr 4 Wydatki'!E307</f>
        <v>140000</v>
      </c>
      <c r="D15" s="123"/>
      <c r="E15" s="231"/>
      <c r="F15" s="9"/>
      <c r="G15" s="9"/>
      <c r="H15" s="9"/>
    </row>
    <row r="16" spans="1:8" s="10" customFormat="1" ht="12.75">
      <c r="A16" s="71"/>
      <c r="B16" s="71" t="s">
        <v>480</v>
      </c>
      <c r="C16" s="238">
        <f>'załącznik nr 4 Wydatki'!E312</f>
        <v>100000</v>
      </c>
      <c r="D16" s="123"/>
      <c r="E16" s="231"/>
      <c r="F16" s="9"/>
      <c r="G16" s="9"/>
      <c r="H16" s="9"/>
    </row>
    <row r="17" spans="1:8" s="10" customFormat="1" ht="15.75" customHeight="1">
      <c r="A17" s="229"/>
      <c r="B17" s="239" t="s">
        <v>481</v>
      </c>
      <c r="C17" s="233">
        <f>'załącznik nr 4 Wydatki'!E330</f>
        <v>5000</v>
      </c>
      <c r="D17" s="123"/>
      <c r="E17" s="231"/>
      <c r="F17" s="9"/>
      <c r="G17" s="9"/>
      <c r="H17" s="9"/>
    </row>
    <row r="18" spans="1:8" s="10" customFormat="1" ht="12.75">
      <c r="A18" s="229"/>
      <c r="B18" s="239" t="s">
        <v>482</v>
      </c>
      <c r="C18" s="233"/>
      <c r="D18" s="123"/>
      <c r="E18" s="231"/>
      <c r="F18" s="9"/>
      <c r="G18" s="9"/>
      <c r="H18" s="9"/>
    </row>
    <row r="19" spans="1:5" s="242" customFormat="1" ht="24.75">
      <c r="A19" s="76" t="s">
        <v>483</v>
      </c>
      <c r="B19" s="76" t="s">
        <v>484</v>
      </c>
      <c r="C19" s="225">
        <f>C21</f>
        <v>110000</v>
      </c>
      <c r="D19" s="240"/>
      <c r="E19" s="241"/>
    </row>
    <row r="20" spans="1:8" s="10" customFormat="1" ht="12.75">
      <c r="A20" s="71"/>
      <c r="B20" s="71"/>
      <c r="C20" s="238"/>
      <c r="D20" s="123"/>
      <c r="E20" s="231"/>
      <c r="F20" s="9"/>
      <c r="G20" s="9"/>
      <c r="H20" s="9"/>
    </row>
    <row r="21" spans="1:8" s="237" customFormat="1" ht="12.75">
      <c r="A21" s="81"/>
      <c r="B21" s="81" t="s">
        <v>485</v>
      </c>
      <c r="C21" s="232">
        <f>SUM(C22:E23)</f>
        <v>110000</v>
      </c>
      <c r="D21" s="236"/>
      <c r="E21" s="235"/>
      <c r="F21" s="236"/>
      <c r="G21" s="236"/>
      <c r="H21" s="236"/>
    </row>
    <row r="22" spans="1:8" s="237" customFormat="1" ht="12.75">
      <c r="A22" s="79"/>
      <c r="B22" s="81" t="s">
        <v>486</v>
      </c>
      <c r="C22" s="232">
        <f>'załącznik nr 4 Wydatki'!E243</f>
        <v>95000</v>
      </c>
      <c r="D22" s="234"/>
      <c r="E22" s="235"/>
      <c r="F22" s="236"/>
      <c r="G22" s="236"/>
      <c r="H22" s="236"/>
    </row>
    <row r="23" spans="1:8" s="237" customFormat="1" ht="12.75">
      <c r="A23" s="81"/>
      <c r="B23" s="81" t="s">
        <v>487</v>
      </c>
      <c r="C23" s="232">
        <v>15000</v>
      </c>
      <c r="D23" s="236"/>
      <c r="E23" s="235"/>
      <c r="F23" s="236"/>
      <c r="G23" s="236"/>
      <c r="H23" s="236"/>
    </row>
    <row r="24" spans="1:8" s="10" customFormat="1" ht="12.75">
      <c r="A24" s="71"/>
      <c r="B24" s="71"/>
      <c r="C24" s="238"/>
      <c r="D24" s="123"/>
      <c r="E24" s="231"/>
      <c r="F24" s="9"/>
      <c r="G24" s="9"/>
      <c r="H24" s="9"/>
    </row>
    <row r="25" spans="1:5" s="228" customFormat="1" ht="12.75">
      <c r="A25" s="76" t="s">
        <v>488</v>
      </c>
      <c r="B25" s="76" t="s">
        <v>489</v>
      </c>
      <c r="C25" s="225">
        <f>SUM(C27)</f>
        <v>787985</v>
      </c>
      <c r="D25" s="243"/>
      <c r="E25" s="244"/>
    </row>
    <row r="26" spans="1:8" s="10" customFormat="1" ht="12.75">
      <c r="A26" s="71"/>
      <c r="B26" s="71"/>
      <c r="C26" s="238"/>
      <c r="D26" s="123"/>
      <c r="E26" s="231"/>
      <c r="F26" s="9"/>
      <c r="G26" s="9"/>
      <c r="H26" s="9"/>
    </row>
    <row r="27" spans="1:8" s="237" customFormat="1" ht="12.75">
      <c r="A27" s="81"/>
      <c r="B27" s="81" t="s">
        <v>490</v>
      </c>
      <c r="C27" s="232">
        <f>SUM(C28:C29)</f>
        <v>787985</v>
      </c>
      <c r="D27" s="234"/>
      <c r="E27" s="235"/>
      <c r="F27" s="236"/>
      <c r="G27" s="236"/>
      <c r="H27" s="236"/>
    </row>
    <row r="28" spans="1:8" s="10" customFormat="1" ht="12.75">
      <c r="A28" s="229"/>
      <c r="B28" s="239" t="s">
        <v>491</v>
      </c>
      <c r="C28" s="233">
        <f>'załącznik nr 4 Wydatki'!E341</f>
        <v>600000</v>
      </c>
      <c r="D28" s="123"/>
      <c r="E28" s="231"/>
      <c r="F28" s="9"/>
      <c r="G28" s="9"/>
      <c r="H28" s="9"/>
    </row>
    <row r="29" spans="1:8" s="10" customFormat="1" ht="12.75">
      <c r="A29" s="229"/>
      <c r="B29" s="239" t="s">
        <v>492</v>
      </c>
      <c r="C29" s="233">
        <f>'załącznik nr 4 Wydatki'!E349</f>
        <v>187985</v>
      </c>
      <c r="D29" s="123"/>
      <c r="E29" s="231"/>
      <c r="F29" s="9"/>
      <c r="G29" s="9"/>
      <c r="H29" s="9"/>
    </row>
    <row r="30" spans="1:8" s="10" customFormat="1" ht="12.75">
      <c r="A30" s="71"/>
      <c r="B30" s="71"/>
      <c r="C30" s="238"/>
      <c r="D30" s="123"/>
      <c r="E30" s="231"/>
      <c r="F30" s="9"/>
      <c r="G30" s="9"/>
      <c r="H30" s="9"/>
    </row>
    <row r="31" spans="1:5" s="247" customFormat="1" ht="24.75">
      <c r="A31" s="76" t="s">
        <v>493</v>
      </c>
      <c r="B31" s="76" t="s">
        <v>494</v>
      </c>
      <c r="C31" s="225">
        <f>SUM(C32)</f>
        <v>60000</v>
      </c>
      <c r="D31" s="245"/>
      <c r="E31" s="246"/>
    </row>
    <row r="32" spans="1:8" s="237" customFormat="1" ht="12.75">
      <c r="A32" s="81"/>
      <c r="B32" s="81" t="s">
        <v>495</v>
      </c>
      <c r="C32" s="232">
        <f>SUM(C33)</f>
        <v>60000</v>
      </c>
      <c r="D32" s="234"/>
      <c r="E32" s="235"/>
      <c r="F32" s="236"/>
      <c r="G32" s="236"/>
      <c r="H32" s="236"/>
    </row>
    <row r="33" spans="1:8" s="10" customFormat="1" ht="24.75">
      <c r="A33" s="71"/>
      <c r="B33" s="239" t="s">
        <v>496</v>
      </c>
      <c r="C33" s="233">
        <f>'załącznik nr 4 Wydatki'!E39</f>
        <v>60000</v>
      </c>
      <c r="D33" s="248"/>
      <c r="E33" s="249"/>
      <c r="F33" s="9"/>
      <c r="G33" s="9"/>
      <c r="H33" s="9"/>
    </row>
    <row r="34" spans="1:8" s="10" customFormat="1" ht="12.75">
      <c r="A34" s="71"/>
      <c r="B34" s="239"/>
      <c r="C34" s="233"/>
      <c r="D34" s="248"/>
      <c r="E34" s="249"/>
      <c r="F34" s="9"/>
      <c r="G34" s="9"/>
      <c r="H34" s="9"/>
    </row>
    <row r="35" spans="1:5" s="228" customFormat="1" ht="12.75">
      <c r="A35" s="76" t="s">
        <v>497</v>
      </c>
      <c r="B35" s="76" t="s">
        <v>498</v>
      </c>
      <c r="C35" s="225">
        <f>C36</f>
        <v>20000</v>
      </c>
      <c r="D35" s="240"/>
      <c r="E35" s="241"/>
    </row>
    <row r="36" spans="1:8" s="237" customFormat="1" ht="12.75">
      <c r="A36" s="81"/>
      <c r="B36" s="81" t="s">
        <v>499</v>
      </c>
      <c r="C36" s="232">
        <f>C37</f>
        <v>20000</v>
      </c>
      <c r="D36" s="234"/>
      <c r="E36" s="235"/>
      <c r="F36" s="236"/>
      <c r="G36" s="236"/>
      <c r="H36" s="236"/>
    </row>
    <row r="37" spans="1:8" s="10" customFormat="1" ht="24.75">
      <c r="A37" s="71"/>
      <c r="B37" s="71" t="s">
        <v>500</v>
      </c>
      <c r="C37" s="238">
        <f>'załącznik nr 4 Wydatki'!E9</f>
        <v>20000</v>
      </c>
      <c r="D37" s="9"/>
      <c r="E37" s="9"/>
      <c r="F37" s="9"/>
      <c r="G37" s="9"/>
      <c r="H37" s="9"/>
    </row>
    <row r="38" spans="1:8" s="10" customFormat="1" ht="12.75">
      <c r="A38" s="71"/>
      <c r="B38" s="71"/>
      <c r="C38" s="238"/>
      <c r="D38" s="9"/>
      <c r="E38" s="9"/>
      <c r="F38" s="9"/>
      <c r="G38" s="9"/>
      <c r="H38" s="9"/>
    </row>
    <row r="39" spans="1:3" s="242" customFormat="1" ht="24" customHeight="1">
      <c r="A39" s="76" t="s">
        <v>501</v>
      </c>
      <c r="B39" s="76" t="s">
        <v>502</v>
      </c>
      <c r="C39" s="225">
        <f>C40</f>
        <v>55000</v>
      </c>
    </row>
    <row r="40" spans="1:3" s="250" customFormat="1" ht="18" customHeight="1">
      <c r="A40" s="229"/>
      <c r="B40" s="239" t="s">
        <v>503</v>
      </c>
      <c r="C40" s="230">
        <f>C41</f>
        <v>55000</v>
      </c>
    </row>
    <row r="41" spans="1:8" s="10" customFormat="1" ht="12.75">
      <c r="A41" s="71"/>
      <c r="B41" s="239" t="s">
        <v>504</v>
      </c>
      <c r="C41" s="233">
        <v>55000</v>
      </c>
      <c r="D41" s="9"/>
      <c r="E41" s="9"/>
      <c r="F41" s="9"/>
      <c r="G41" s="9"/>
      <c r="H41" s="9"/>
    </row>
    <row r="42" spans="1:8" s="10" customFormat="1" ht="12.75">
      <c r="A42" s="71"/>
      <c r="B42" s="239"/>
      <c r="C42" s="233"/>
      <c r="D42" s="9"/>
      <c r="E42" s="9"/>
      <c r="F42" s="9"/>
      <c r="G42" s="9"/>
      <c r="H42" s="9"/>
    </row>
    <row r="43" spans="1:8" s="10" customFormat="1" ht="12.75">
      <c r="A43" s="229"/>
      <c r="B43" s="229" t="s">
        <v>505</v>
      </c>
      <c r="C43" s="230">
        <f>SUM(C9)+(C19)+(C25)+(C31)+C35+C39</f>
        <v>1427985</v>
      </c>
      <c r="D43" s="9"/>
      <c r="E43" s="9"/>
      <c r="F43" s="9"/>
      <c r="G43" s="9"/>
      <c r="H43" s="9"/>
    </row>
    <row r="44" spans="1:8" s="10" customFormat="1" ht="12.75">
      <c r="A44" s="71"/>
      <c r="B44" s="229"/>
      <c r="C44" s="230"/>
      <c r="D44" s="9"/>
      <c r="E44" s="9"/>
      <c r="F44" s="9"/>
      <c r="G44" s="9"/>
      <c r="H44" s="9"/>
    </row>
  </sheetData>
  <mergeCells count="4">
    <mergeCell ref="B1:C1"/>
    <mergeCell ref="A2:C2"/>
    <mergeCell ref="A5:E5"/>
    <mergeCell ref="B6:D6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1">
      <selection activeCell="E7" sqref="E7"/>
    </sheetView>
  </sheetViews>
  <sheetFormatPr defaultColWidth="9.00390625" defaultRowHeight="12.75"/>
  <cols>
    <col min="1" max="1" width="3.375" style="1" customWidth="1"/>
    <col min="2" max="2" width="7.125" style="1" customWidth="1"/>
    <col min="3" max="3" width="8.25390625" style="1" customWidth="1"/>
    <col min="4" max="4" width="44.875" style="1" customWidth="1"/>
    <col min="5" max="5" width="13.00390625" style="1" customWidth="1"/>
    <col min="6" max="7" width="0" style="1" hidden="1" customWidth="1"/>
    <col min="8" max="256" width="9.00390625" style="0" customWidth="1"/>
  </cols>
  <sheetData>
    <row r="1" spans="1:15" ht="12.75">
      <c r="A1" s="2"/>
      <c r="B1" s="2"/>
      <c r="C1" s="2"/>
      <c r="D1" s="2"/>
      <c r="E1" s="43" t="s">
        <v>506</v>
      </c>
      <c r="F1" s="2"/>
      <c r="G1" s="2"/>
      <c r="H1" s="1"/>
      <c r="I1" s="1"/>
      <c r="J1" s="1"/>
      <c r="K1" s="1"/>
      <c r="L1" s="1"/>
      <c r="M1" s="1"/>
      <c r="N1" s="1"/>
      <c r="O1" s="1"/>
    </row>
    <row r="2" spans="1:15" ht="12.75">
      <c r="A2" s="2"/>
      <c r="B2" s="251" t="s">
        <v>507</v>
      </c>
      <c r="C2" s="251"/>
      <c r="D2" s="251"/>
      <c r="E2" s="251"/>
      <c r="F2" s="2"/>
      <c r="G2" s="2"/>
      <c r="H2" s="1"/>
      <c r="I2" s="1"/>
      <c r="J2" s="1"/>
      <c r="K2" s="1"/>
      <c r="L2" s="1"/>
      <c r="M2" s="1"/>
      <c r="N2" s="1"/>
      <c r="O2" s="1"/>
    </row>
    <row r="3" spans="1:15" ht="12.7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</row>
    <row r="4" spans="1:15" ht="12.7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</row>
    <row r="5" spans="1:15" ht="12.75">
      <c r="A5" s="64" t="s">
        <v>508</v>
      </c>
      <c r="B5" s="64"/>
      <c r="C5" s="64"/>
      <c r="D5" s="64"/>
      <c r="E5" s="64"/>
      <c r="F5" s="64"/>
      <c r="G5" s="64"/>
      <c r="H5" s="1"/>
      <c r="I5" s="1"/>
      <c r="J5" s="1"/>
      <c r="K5" s="1"/>
      <c r="L5" s="1"/>
      <c r="M5" s="1"/>
      <c r="N5" s="1"/>
      <c r="O5" s="1"/>
    </row>
    <row r="6" spans="1:15" ht="12.75">
      <c r="A6" s="64"/>
      <c r="B6" s="64"/>
      <c r="C6" s="64"/>
      <c r="D6" s="252"/>
      <c r="E6" s="252"/>
      <c r="F6" s="252"/>
      <c r="G6" s="64"/>
      <c r="H6" s="1"/>
      <c r="I6" s="1"/>
      <c r="J6" s="1"/>
      <c r="K6" s="1"/>
      <c r="L6" s="1"/>
      <c r="M6" s="1"/>
      <c r="N6" s="1"/>
      <c r="O6" s="1"/>
    </row>
    <row r="7" spans="1:15" ht="12.7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</row>
    <row r="8" spans="1:15" ht="12.75">
      <c r="A8" s="66" t="s">
        <v>509</v>
      </c>
      <c r="B8" s="66" t="s">
        <v>510</v>
      </c>
      <c r="C8" s="66" t="s">
        <v>511</v>
      </c>
      <c r="D8" s="66" t="s">
        <v>512</v>
      </c>
      <c r="E8" s="253" t="s">
        <v>513</v>
      </c>
      <c r="F8" s="67"/>
      <c r="G8" s="68"/>
      <c r="H8" s="1"/>
      <c r="I8" s="1"/>
      <c r="J8" s="1"/>
      <c r="K8" s="1"/>
      <c r="L8" s="1"/>
      <c r="M8" s="1"/>
      <c r="N8" s="1"/>
      <c r="O8" s="1"/>
    </row>
    <row r="9" spans="1:15" ht="12.75">
      <c r="A9" s="66">
        <v>1</v>
      </c>
      <c r="B9" s="66">
        <v>2</v>
      </c>
      <c r="C9" s="66">
        <v>3</v>
      </c>
      <c r="D9" s="66">
        <v>4</v>
      </c>
      <c r="E9" s="253">
        <v>5</v>
      </c>
      <c r="F9" s="69"/>
      <c r="G9" s="70"/>
      <c r="H9" s="1"/>
      <c r="I9" s="1"/>
      <c r="J9" s="1"/>
      <c r="K9" s="1"/>
      <c r="L9" s="1"/>
      <c r="M9" s="1"/>
      <c r="N9" s="1"/>
      <c r="O9" s="1"/>
    </row>
    <row r="10" spans="1:15" ht="12.75">
      <c r="A10" s="66"/>
      <c r="B10" s="66"/>
      <c r="C10" s="66"/>
      <c r="D10" s="66"/>
      <c r="E10" s="253"/>
      <c r="F10" s="64"/>
      <c r="G10" s="70"/>
      <c r="H10" s="1"/>
      <c r="I10" s="1"/>
      <c r="J10" s="1"/>
      <c r="K10" s="1"/>
      <c r="L10" s="1"/>
      <c r="M10" s="1"/>
      <c r="N10" s="1"/>
      <c r="O10" s="1"/>
    </row>
    <row r="11" spans="1:15" ht="12.75">
      <c r="A11" s="141" t="s">
        <v>514</v>
      </c>
      <c r="B11" s="141" t="s">
        <v>515</v>
      </c>
      <c r="C11" s="141"/>
      <c r="D11" s="142" t="s">
        <v>516</v>
      </c>
      <c r="E11" s="143">
        <f>E13</f>
        <v>245000</v>
      </c>
      <c r="F11" s="41"/>
      <c r="G11" s="78"/>
      <c r="H11" s="1"/>
      <c r="I11" s="1"/>
      <c r="J11" s="1"/>
      <c r="K11" s="1"/>
      <c r="L11" s="1"/>
      <c r="M11" s="1"/>
      <c r="N11" s="1"/>
      <c r="O11" s="1"/>
    </row>
    <row r="12" spans="1:7" s="2" customFormat="1" ht="12.75">
      <c r="A12" s="193"/>
      <c r="B12" s="193"/>
      <c r="C12" s="193"/>
      <c r="D12" s="254"/>
      <c r="E12" s="195"/>
      <c r="F12" s="41"/>
      <c r="G12" s="78"/>
    </row>
    <row r="13" spans="1:15" ht="12.75">
      <c r="A13" s="153"/>
      <c r="B13" s="153"/>
      <c r="C13" s="153" t="s">
        <v>517</v>
      </c>
      <c r="D13" s="154" t="s">
        <v>518</v>
      </c>
      <c r="E13" s="160">
        <f>SUM(E14:E18)</f>
        <v>245000</v>
      </c>
      <c r="F13" s="41"/>
      <c r="G13" s="78"/>
      <c r="H13" s="1"/>
      <c r="I13" s="255"/>
      <c r="J13" s="1"/>
      <c r="K13" s="1"/>
      <c r="L13" s="1"/>
      <c r="M13" s="1"/>
      <c r="N13" s="1"/>
      <c r="O13" s="1"/>
    </row>
    <row r="14" spans="1:15" ht="24.75">
      <c r="A14" s="157"/>
      <c r="B14" s="157"/>
      <c r="C14" s="157"/>
      <c r="D14" s="159" t="s">
        <v>519</v>
      </c>
      <c r="E14" s="137">
        <v>10000</v>
      </c>
      <c r="F14" s="41"/>
      <c r="G14" s="78"/>
      <c r="H14" s="1"/>
      <c r="I14" s="255"/>
      <c r="J14" s="1"/>
      <c r="K14" s="1"/>
      <c r="L14" s="1"/>
      <c r="M14" s="1"/>
      <c r="N14" s="1"/>
      <c r="O14" s="1"/>
    </row>
    <row r="15" spans="1:15" ht="48.75">
      <c r="A15" s="157"/>
      <c r="B15" s="157"/>
      <c r="C15" s="157"/>
      <c r="D15" s="159" t="s">
        <v>520</v>
      </c>
      <c r="E15" s="137">
        <v>105000</v>
      </c>
      <c r="F15" s="41"/>
      <c r="G15" s="78"/>
      <c r="H15" s="1"/>
      <c r="I15" s="1"/>
      <c r="J15" s="1"/>
      <c r="K15" s="1"/>
      <c r="L15" s="1"/>
      <c r="M15" s="1"/>
      <c r="N15" s="1"/>
      <c r="O15" s="1"/>
    </row>
    <row r="16" spans="1:15" ht="60.75">
      <c r="A16" s="157"/>
      <c r="B16" s="157"/>
      <c r="C16" s="157"/>
      <c r="D16" s="159" t="s">
        <v>521</v>
      </c>
      <c r="E16" s="137">
        <v>55000</v>
      </c>
      <c r="F16" s="41"/>
      <c r="G16" s="78"/>
      <c r="H16" s="1"/>
      <c r="I16" s="1"/>
      <c r="J16" s="1"/>
      <c r="K16" s="1"/>
      <c r="L16" s="1"/>
      <c r="M16" s="1"/>
      <c r="N16" s="1"/>
      <c r="O16" s="1"/>
    </row>
    <row r="17" spans="1:15" ht="24.75">
      <c r="A17" s="157"/>
      <c r="B17" s="157"/>
      <c r="C17" s="157"/>
      <c r="D17" s="159" t="s">
        <v>522</v>
      </c>
      <c r="E17" s="137">
        <v>45000</v>
      </c>
      <c r="F17" s="41"/>
      <c r="G17" s="78"/>
      <c r="H17" s="1"/>
      <c r="I17" s="1"/>
      <c r="J17" s="1"/>
      <c r="K17" s="1"/>
      <c r="L17" s="1"/>
      <c r="M17" s="1"/>
      <c r="N17" s="1"/>
      <c r="O17" s="1"/>
    </row>
    <row r="18" spans="1:15" ht="36.75">
      <c r="A18" s="153"/>
      <c r="B18" s="153"/>
      <c r="C18" s="153"/>
      <c r="D18" s="118" t="s">
        <v>523</v>
      </c>
      <c r="E18" s="164">
        <v>30000</v>
      </c>
      <c r="F18" s="41"/>
      <c r="G18" s="78"/>
      <c r="H18" s="1"/>
      <c r="I18" s="1"/>
      <c r="J18" s="1"/>
      <c r="K18" s="1"/>
      <c r="L18" s="1"/>
      <c r="M18" s="1"/>
      <c r="N18" s="1"/>
      <c r="O18" s="1"/>
    </row>
    <row r="19" spans="1:15" ht="12.75">
      <c r="A19" s="166"/>
      <c r="B19" s="166"/>
      <c r="C19" s="166"/>
      <c r="D19" s="71"/>
      <c r="E19" s="167"/>
      <c r="F19" s="41"/>
      <c r="G19" s="78"/>
      <c r="H19" s="1"/>
      <c r="I19" s="1"/>
      <c r="J19" s="1"/>
      <c r="K19" s="1"/>
      <c r="L19" s="1"/>
      <c r="M19" s="1"/>
      <c r="N19" s="1"/>
      <c r="O19" s="1"/>
    </row>
    <row r="20" spans="1:7" s="44" customFormat="1" ht="12.75">
      <c r="A20" s="20" t="s">
        <v>524</v>
      </c>
      <c r="B20" s="20" t="s">
        <v>525</v>
      </c>
      <c r="C20" s="20"/>
      <c r="D20" s="76" t="s">
        <v>526</v>
      </c>
      <c r="E20" s="22">
        <f>E22+E26</f>
        <v>270000</v>
      </c>
      <c r="F20" s="256"/>
      <c r="G20" s="257"/>
    </row>
    <row r="21" spans="1:15" ht="12.75">
      <c r="A21" s="166"/>
      <c r="B21" s="166"/>
      <c r="C21" s="166"/>
      <c r="D21" s="71"/>
      <c r="E21" s="167"/>
      <c r="F21" s="41"/>
      <c r="G21" s="78"/>
      <c r="H21" s="1"/>
      <c r="I21" s="1"/>
      <c r="J21" s="1"/>
      <c r="K21" s="1"/>
      <c r="L21" s="1"/>
      <c r="M21" s="1"/>
      <c r="N21" s="1"/>
      <c r="O21" s="1"/>
    </row>
    <row r="22" spans="1:15" ht="12.75">
      <c r="A22" s="166"/>
      <c r="B22" s="166"/>
      <c r="C22" s="258" t="s">
        <v>527</v>
      </c>
      <c r="D22" s="259" t="s">
        <v>528</v>
      </c>
      <c r="E22" s="260">
        <f>SUM(E23:E24)</f>
        <v>140000</v>
      </c>
      <c r="F22" s="41"/>
      <c r="G22" s="78"/>
      <c r="H22" s="1"/>
      <c r="I22" s="1"/>
      <c r="J22" s="1"/>
      <c r="K22" s="1"/>
      <c r="L22" s="1"/>
      <c r="M22" s="1"/>
      <c r="N22" s="1"/>
      <c r="O22" s="1"/>
    </row>
    <row r="23" spans="1:15" ht="48.75">
      <c r="A23" s="157"/>
      <c r="B23" s="157"/>
      <c r="C23" s="157"/>
      <c r="D23" s="159" t="s">
        <v>529</v>
      </c>
      <c r="E23" s="137">
        <v>60000</v>
      </c>
      <c r="F23" s="41"/>
      <c r="G23" s="78"/>
      <c r="H23" s="1"/>
      <c r="I23" s="1"/>
      <c r="J23" s="1"/>
      <c r="K23" s="1"/>
      <c r="L23" s="1"/>
      <c r="M23" s="1"/>
      <c r="N23" s="1"/>
      <c r="O23" s="1"/>
    </row>
    <row r="24" spans="1:15" ht="48.75">
      <c r="A24" s="157"/>
      <c r="B24" s="157"/>
      <c r="C24" s="157"/>
      <c r="D24" s="159" t="s">
        <v>530</v>
      </c>
      <c r="E24" s="137">
        <v>80000</v>
      </c>
      <c r="F24" s="41"/>
      <c r="G24" s="78"/>
      <c r="H24" s="1"/>
      <c r="I24" s="1"/>
      <c r="J24" s="1"/>
      <c r="K24" s="1"/>
      <c r="L24" s="1"/>
      <c r="M24" s="1"/>
      <c r="N24" s="1"/>
      <c r="O24" s="1"/>
    </row>
    <row r="25" spans="1:15" ht="12.75">
      <c r="A25" s="157"/>
      <c r="B25" s="157"/>
      <c r="C25" s="157"/>
      <c r="D25" s="159"/>
      <c r="E25" s="137"/>
      <c r="F25" s="41"/>
      <c r="G25" s="78"/>
      <c r="H25" s="1"/>
      <c r="I25" s="1"/>
      <c r="J25" s="1"/>
      <c r="K25" s="1"/>
      <c r="L25" s="1"/>
      <c r="M25" s="1"/>
      <c r="N25" s="1"/>
      <c r="O25" s="1"/>
    </row>
    <row r="26" spans="1:15" ht="12.75">
      <c r="A26" s="166"/>
      <c r="B26" s="166"/>
      <c r="C26" s="170">
        <v>60016</v>
      </c>
      <c r="D26" s="119" t="s">
        <v>531</v>
      </c>
      <c r="E26" s="167">
        <f>SUM(E27:E30)</f>
        <v>130000</v>
      </c>
      <c r="F26" s="41"/>
      <c r="G26" s="78"/>
      <c r="H26" s="1"/>
      <c r="I26" s="1"/>
      <c r="J26" s="1"/>
      <c r="K26" s="1"/>
      <c r="L26" s="1"/>
      <c r="M26" s="1"/>
      <c r="N26" s="1"/>
      <c r="O26" s="1"/>
    </row>
    <row r="27" spans="1:15" ht="24.75">
      <c r="A27" s="157"/>
      <c r="B27" s="157"/>
      <c r="C27" s="157"/>
      <c r="D27" s="159" t="s">
        <v>532</v>
      </c>
      <c r="E27" s="205">
        <v>25000</v>
      </c>
      <c r="F27" s="41"/>
      <c r="G27" s="78"/>
      <c r="H27" s="1"/>
      <c r="I27" s="1"/>
      <c r="J27" s="1"/>
      <c r="K27" s="1"/>
      <c r="L27" s="1"/>
      <c r="M27" s="1"/>
      <c r="N27" s="1"/>
      <c r="O27" s="1"/>
    </row>
    <row r="28" spans="1:15" ht="12.75">
      <c r="A28" s="157"/>
      <c r="B28" s="157"/>
      <c r="C28" s="157"/>
      <c r="D28" s="159" t="s">
        <v>533</v>
      </c>
      <c r="E28" s="137">
        <v>50000</v>
      </c>
      <c r="F28" s="41"/>
      <c r="G28" s="78"/>
      <c r="H28" s="1"/>
      <c r="I28" s="1"/>
      <c r="J28" s="1"/>
      <c r="K28" s="1"/>
      <c r="L28" s="1"/>
      <c r="M28" s="1"/>
      <c r="N28" s="1"/>
      <c r="O28" s="1"/>
    </row>
    <row r="29" spans="1:15" ht="12.75">
      <c r="A29" s="157"/>
      <c r="B29" s="157"/>
      <c r="C29" s="157"/>
      <c r="D29" s="159" t="s">
        <v>534</v>
      </c>
      <c r="E29" s="137">
        <v>50000</v>
      </c>
      <c r="F29" s="41"/>
      <c r="G29" s="78"/>
      <c r="H29" s="1"/>
      <c r="I29" s="1"/>
      <c r="J29" s="1"/>
      <c r="K29" s="1"/>
      <c r="L29" s="1"/>
      <c r="M29" s="1"/>
      <c r="N29" s="1"/>
      <c r="O29" s="1"/>
    </row>
    <row r="30" spans="1:15" ht="12.75">
      <c r="A30" s="157"/>
      <c r="B30" s="157"/>
      <c r="C30" s="157"/>
      <c r="D30" s="159" t="s">
        <v>535</v>
      </c>
      <c r="E30" s="137">
        <v>5000</v>
      </c>
      <c r="F30" s="41"/>
      <c r="G30" s="78"/>
      <c r="H30" s="1"/>
      <c r="I30" s="1"/>
      <c r="J30" s="1"/>
      <c r="K30" s="1"/>
      <c r="L30" s="1"/>
      <c r="M30" s="1"/>
      <c r="N30" s="1"/>
      <c r="O30" s="1"/>
    </row>
    <row r="31" spans="1:15" ht="12.75">
      <c r="A31" s="166"/>
      <c r="B31" s="166"/>
      <c r="C31" s="166"/>
      <c r="D31" s="71"/>
      <c r="E31" s="167"/>
      <c r="F31" s="41"/>
      <c r="G31" s="78"/>
      <c r="H31" s="1"/>
      <c r="I31" s="1"/>
      <c r="J31" s="1"/>
      <c r="K31" s="1"/>
      <c r="L31" s="1"/>
      <c r="M31" s="1"/>
      <c r="N31" s="1"/>
      <c r="O31" s="1"/>
    </row>
    <row r="32" spans="1:15" ht="12.75">
      <c r="A32" s="261" t="s">
        <v>536</v>
      </c>
      <c r="B32" s="262">
        <v>700</v>
      </c>
      <c r="C32" s="263"/>
      <c r="D32" s="76" t="s">
        <v>537</v>
      </c>
      <c r="E32" s="22">
        <f>SUM(E34)</f>
        <v>25000</v>
      </c>
      <c r="F32" s="41"/>
      <c r="G32" s="78"/>
      <c r="H32" s="1"/>
      <c r="I32" s="1"/>
      <c r="J32" s="1"/>
      <c r="K32" s="1"/>
      <c r="L32" s="1"/>
      <c r="M32" s="1"/>
      <c r="N32" s="1"/>
      <c r="O32" s="1"/>
    </row>
    <row r="33" spans="1:15" ht="12.75">
      <c r="A33" s="264"/>
      <c r="B33" s="264"/>
      <c r="C33" s="66"/>
      <c r="D33" s="239"/>
      <c r="E33" s="24"/>
      <c r="F33" s="41"/>
      <c r="G33" s="78"/>
      <c r="H33" s="1"/>
      <c r="I33" s="1"/>
      <c r="J33" s="1"/>
      <c r="K33" s="1"/>
      <c r="L33" s="1"/>
      <c r="M33" s="1"/>
      <c r="N33" s="1"/>
      <c r="O33" s="1"/>
    </row>
    <row r="34" spans="1:7" s="270" customFormat="1" ht="12.75">
      <c r="A34" s="265"/>
      <c r="B34" s="266"/>
      <c r="C34" s="267">
        <v>70005</v>
      </c>
      <c r="D34" s="81" t="s">
        <v>538</v>
      </c>
      <c r="E34" s="171">
        <f>E35</f>
        <v>25000</v>
      </c>
      <c r="F34" s="268"/>
      <c r="G34" s="269"/>
    </row>
    <row r="35" spans="1:15" ht="12.75">
      <c r="A35" s="86"/>
      <c r="B35" s="271"/>
      <c r="C35" s="271"/>
      <c r="D35" s="71" t="s">
        <v>539</v>
      </c>
      <c r="E35" s="167">
        <f>'załącznik nr 4 Wydatki'!E71</f>
        <v>25000</v>
      </c>
      <c r="F35" s="2"/>
      <c r="G35" s="78"/>
      <c r="H35" s="1"/>
      <c r="I35" s="1"/>
      <c r="J35" s="1"/>
      <c r="K35" s="1"/>
      <c r="L35" s="1"/>
      <c r="M35" s="1"/>
      <c r="N35" s="1"/>
      <c r="O35" s="1"/>
    </row>
    <row r="36" spans="1:15" ht="12.75">
      <c r="A36" s="86"/>
      <c r="B36" s="86"/>
      <c r="C36" s="86"/>
      <c r="D36" s="71"/>
      <c r="E36" s="167"/>
      <c r="F36" s="41"/>
      <c r="G36" s="78"/>
      <c r="H36" s="1"/>
      <c r="I36" s="1"/>
      <c r="J36" s="1"/>
      <c r="K36" s="1"/>
      <c r="L36" s="1"/>
      <c r="M36" s="1"/>
      <c r="N36" s="1"/>
      <c r="O36" s="1"/>
    </row>
    <row r="37" spans="1:15" ht="12.75">
      <c r="A37" s="261" t="s">
        <v>540</v>
      </c>
      <c r="B37" s="262">
        <v>750</v>
      </c>
      <c r="C37" s="262"/>
      <c r="D37" s="76" t="s">
        <v>541</v>
      </c>
      <c r="E37" s="22">
        <f>SUM(E39)</f>
        <v>55000</v>
      </c>
      <c r="F37" s="2"/>
      <c r="G37" s="78"/>
      <c r="H37" s="1"/>
      <c r="I37" s="1"/>
      <c r="J37" s="1"/>
      <c r="K37" s="1"/>
      <c r="L37" s="1"/>
      <c r="M37" s="1"/>
      <c r="N37" s="1"/>
      <c r="O37" s="1"/>
    </row>
    <row r="38" spans="1:15" ht="12.75">
      <c r="A38" s="86"/>
      <c r="B38" s="271"/>
      <c r="C38" s="271"/>
      <c r="D38" s="71"/>
      <c r="E38" s="167"/>
      <c r="F38" s="41"/>
      <c r="G38" s="78"/>
      <c r="H38" s="1"/>
      <c r="I38" s="1"/>
      <c r="J38" s="1"/>
      <c r="K38" s="1"/>
      <c r="L38" s="1"/>
      <c r="M38" s="1"/>
      <c r="N38" s="1"/>
      <c r="O38" s="1"/>
    </row>
    <row r="39" spans="1:15" ht="12.75">
      <c r="A39" s="272"/>
      <c r="B39" s="267"/>
      <c r="C39" s="267">
        <v>75023</v>
      </c>
      <c r="D39" s="81" t="s">
        <v>542</v>
      </c>
      <c r="E39" s="171">
        <f>SUM(E40:E41)</f>
        <v>55000</v>
      </c>
      <c r="F39" s="41"/>
      <c r="G39" s="78"/>
      <c r="H39" s="1"/>
      <c r="I39" s="1"/>
      <c r="J39" s="1"/>
      <c r="K39" s="1"/>
      <c r="L39" s="1"/>
      <c r="M39" s="1"/>
      <c r="N39" s="1"/>
      <c r="O39" s="1"/>
    </row>
    <row r="40" spans="1:15" ht="12.75">
      <c r="A40" s="157"/>
      <c r="B40" s="157"/>
      <c r="C40" s="157"/>
      <c r="D40" s="159" t="s">
        <v>543</v>
      </c>
      <c r="E40" s="137">
        <v>10000</v>
      </c>
      <c r="F40" s="41"/>
      <c r="G40" s="78"/>
      <c r="H40" s="1"/>
      <c r="I40" s="1"/>
      <c r="J40" s="1"/>
      <c r="K40" s="1"/>
      <c r="L40" s="1"/>
      <c r="M40" s="1"/>
      <c r="N40" s="1"/>
      <c r="O40" s="1"/>
    </row>
    <row r="41" spans="1:15" ht="12.75">
      <c r="A41" s="157"/>
      <c r="B41" s="157"/>
      <c r="C41" s="157"/>
      <c r="D41" s="159" t="s">
        <v>544</v>
      </c>
      <c r="E41" s="137">
        <v>45000</v>
      </c>
      <c r="F41" s="41"/>
      <c r="G41" s="78"/>
      <c r="H41" s="1"/>
      <c r="I41" s="1"/>
      <c r="J41" s="1"/>
      <c r="K41" s="1"/>
      <c r="L41" s="1"/>
      <c r="M41" s="1"/>
      <c r="N41" s="1"/>
      <c r="O41" s="1"/>
    </row>
    <row r="42" spans="1:15" ht="12.75">
      <c r="A42" s="86"/>
      <c r="B42" s="271"/>
      <c r="C42" s="271"/>
      <c r="D42" s="71"/>
      <c r="E42" s="167"/>
      <c r="F42" s="41"/>
      <c r="G42" s="78"/>
      <c r="H42" s="1"/>
      <c r="I42" s="1"/>
      <c r="J42" s="1"/>
      <c r="K42" s="1"/>
      <c r="L42" s="1"/>
      <c r="M42" s="1"/>
      <c r="N42" s="1"/>
      <c r="O42" s="1"/>
    </row>
    <row r="43" spans="1:15" ht="24.75">
      <c r="A43" s="273" t="s">
        <v>545</v>
      </c>
      <c r="B43" s="262">
        <v>754</v>
      </c>
      <c r="C43" s="262"/>
      <c r="D43" s="76" t="s">
        <v>546</v>
      </c>
      <c r="E43" s="22">
        <f>E45</f>
        <v>125000</v>
      </c>
      <c r="F43" s="41"/>
      <c r="G43" s="78"/>
      <c r="H43" s="1"/>
      <c r="I43" s="1"/>
      <c r="J43" s="1"/>
      <c r="K43" s="1"/>
      <c r="L43" s="1"/>
      <c r="M43" s="1"/>
      <c r="N43" s="1"/>
      <c r="O43" s="1"/>
    </row>
    <row r="44" spans="1:7" s="2" customFormat="1" ht="12.75">
      <c r="A44" s="274"/>
      <c r="B44" s="66"/>
      <c r="C44" s="66"/>
      <c r="D44" s="229"/>
      <c r="E44" s="50"/>
      <c r="F44" s="41"/>
      <c r="G44" s="78"/>
    </row>
    <row r="45" spans="1:15" ht="12.75">
      <c r="A45" s="153"/>
      <c r="B45" s="153"/>
      <c r="C45" s="153">
        <v>75412</v>
      </c>
      <c r="D45" s="154" t="s">
        <v>547</v>
      </c>
      <c r="E45" s="160">
        <f>E46</f>
        <v>125000</v>
      </c>
      <c r="F45" s="41"/>
      <c r="G45" s="78"/>
      <c r="H45" s="1"/>
      <c r="I45" s="1"/>
      <c r="J45" s="1"/>
      <c r="K45" s="1"/>
      <c r="L45" s="1"/>
      <c r="M45" s="1"/>
      <c r="N45" s="1"/>
      <c r="O45" s="1"/>
    </row>
    <row r="46" spans="1:15" ht="36.75">
      <c r="A46" s="157"/>
      <c r="B46" s="157"/>
      <c r="C46" s="150"/>
      <c r="D46" s="118" t="s">
        <v>548</v>
      </c>
      <c r="E46" s="152">
        <v>125000</v>
      </c>
      <c r="F46" s="41"/>
      <c r="G46" s="78"/>
      <c r="H46" s="1"/>
      <c r="I46" s="1"/>
      <c r="J46" s="1"/>
      <c r="K46" s="1"/>
      <c r="L46" s="1"/>
      <c r="M46" s="1"/>
      <c r="N46" s="1"/>
      <c r="O46" s="1"/>
    </row>
    <row r="47" spans="1:15" ht="12.75">
      <c r="A47" s="157"/>
      <c r="B47" s="157"/>
      <c r="C47" s="150"/>
      <c r="D47" s="118"/>
      <c r="E47" s="152"/>
      <c r="F47" s="41"/>
      <c r="G47" s="78"/>
      <c r="H47" s="1"/>
      <c r="I47" s="1"/>
      <c r="J47" s="1"/>
      <c r="K47" s="1"/>
      <c r="L47" s="1"/>
      <c r="M47" s="1"/>
      <c r="N47" s="1"/>
      <c r="O47" s="1"/>
    </row>
    <row r="48" spans="1:15" ht="12.75">
      <c r="A48" s="261" t="s">
        <v>549</v>
      </c>
      <c r="B48" s="262">
        <v>801</v>
      </c>
      <c r="C48" s="262"/>
      <c r="D48" s="76" t="s">
        <v>550</v>
      </c>
      <c r="E48" s="22">
        <f>E50+E53+E56</f>
        <v>1730000</v>
      </c>
      <c r="F48" s="41"/>
      <c r="G48" s="78"/>
      <c r="H48" s="1"/>
      <c r="I48" s="1"/>
      <c r="J48" s="1"/>
      <c r="K48" s="1"/>
      <c r="L48" s="1"/>
      <c r="M48" s="1"/>
      <c r="N48" s="1"/>
      <c r="O48" s="1"/>
    </row>
    <row r="49" spans="1:15" ht="12.75">
      <c r="A49" s="275"/>
      <c r="B49" s="66"/>
      <c r="C49" s="66"/>
      <c r="D49" s="239"/>
      <c r="E49" s="24"/>
      <c r="F49" s="41"/>
      <c r="G49" s="78"/>
      <c r="H49" s="1"/>
      <c r="I49" s="1"/>
      <c r="J49" s="1"/>
      <c r="K49" s="1"/>
      <c r="L49" s="1"/>
      <c r="M49" s="1"/>
      <c r="N49" s="1"/>
      <c r="O49" s="1"/>
    </row>
    <row r="50" spans="1:15" ht="12.75">
      <c r="A50" s="216"/>
      <c r="B50" s="170"/>
      <c r="C50" s="170">
        <v>80101</v>
      </c>
      <c r="D50" s="154" t="s">
        <v>551</v>
      </c>
      <c r="E50" s="171">
        <f>E51+E52</f>
        <v>90000</v>
      </c>
      <c r="F50" s="41"/>
      <c r="G50" s="78"/>
      <c r="H50" s="1"/>
      <c r="I50" s="1"/>
      <c r="J50" s="1"/>
      <c r="K50" s="1"/>
      <c r="L50" s="1"/>
      <c r="M50" s="1"/>
      <c r="N50" s="1"/>
      <c r="O50" s="1"/>
    </row>
    <row r="51" spans="1:15" ht="60.75">
      <c r="A51" s="166"/>
      <c r="B51" s="166"/>
      <c r="C51" s="166"/>
      <c r="D51" s="118" t="s">
        <v>552</v>
      </c>
      <c r="E51" s="152">
        <v>90000</v>
      </c>
      <c r="F51" s="2"/>
      <c r="G51" s="78"/>
      <c r="H51" s="1"/>
      <c r="I51" s="1"/>
      <c r="J51" s="1"/>
      <c r="K51" s="1"/>
      <c r="L51" s="1"/>
      <c r="M51" s="1"/>
      <c r="N51" s="1"/>
      <c r="O51" s="1"/>
    </row>
    <row r="52" spans="1:15" ht="12.75">
      <c r="A52" s="275"/>
      <c r="B52" s="66"/>
      <c r="C52" s="66"/>
      <c r="D52" s="182"/>
      <c r="E52" s="24"/>
      <c r="F52" s="2"/>
      <c r="G52" s="78"/>
      <c r="H52" s="1"/>
      <c r="I52" s="1"/>
      <c r="J52" s="1"/>
      <c r="K52" s="1"/>
      <c r="L52" s="1"/>
      <c r="M52" s="1"/>
      <c r="N52" s="1"/>
      <c r="O52" s="1"/>
    </row>
    <row r="53" spans="1:15" ht="12.75">
      <c r="A53" s="216"/>
      <c r="B53" s="170"/>
      <c r="C53" s="170">
        <v>80104</v>
      </c>
      <c r="D53" s="154" t="s">
        <v>553</v>
      </c>
      <c r="E53" s="155">
        <f>SUM(E54)</f>
        <v>20000</v>
      </c>
      <c r="F53" s="2"/>
      <c r="G53" s="78"/>
      <c r="H53" s="1"/>
      <c r="I53" s="1"/>
      <c r="J53" s="1"/>
      <c r="K53" s="1"/>
      <c r="L53" s="1"/>
      <c r="M53" s="1"/>
      <c r="N53" s="1"/>
      <c r="O53" s="1"/>
    </row>
    <row r="54" spans="1:15" ht="48.75">
      <c r="A54" s="213"/>
      <c r="B54" s="45"/>
      <c r="C54" s="45"/>
      <c r="D54" s="118" t="s">
        <v>554</v>
      </c>
      <c r="E54" s="152">
        <v>20000</v>
      </c>
      <c r="F54" s="2"/>
      <c r="G54" s="78"/>
      <c r="H54" s="1"/>
      <c r="I54" s="1"/>
      <c r="J54" s="1"/>
      <c r="K54" s="1"/>
      <c r="L54" s="1"/>
      <c r="M54" s="1"/>
      <c r="N54" s="1"/>
      <c r="O54" s="1"/>
    </row>
    <row r="55" spans="1:15" ht="12.75">
      <c r="A55" s="216"/>
      <c r="B55" s="170"/>
      <c r="C55" s="170"/>
      <c r="D55" s="154"/>
      <c r="E55" s="155"/>
      <c r="F55" s="2"/>
      <c r="G55" s="78"/>
      <c r="H55" s="1"/>
      <c r="I55" s="1"/>
      <c r="J55" s="1"/>
      <c r="K55" s="1"/>
      <c r="L55" s="1"/>
      <c r="M55" s="1"/>
      <c r="N55" s="1"/>
      <c r="O55" s="1"/>
    </row>
    <row r="56" spans="1:15" ht="12.75">
      <c r="A56" s="216"/>
      <c r="B56" s="170"/>
      <c r="C56" s="170">
        <v>80110</v>
      </c>
      <c r="D56" s="154" t="s">
        <v>555</v>
      </c>
      <c r="E56" s="155">
        <f>SUM(E57:E58)</f>
        <v>1620000</v>
      </c>
      <c r="F56" s="2"/>
      <c r="G56" s="78"/>
      <c r="H56" s="1"/>
      <c r="I56" s="1"/>
      <c r="J56" s="1"/>
      <c r="K56" s="1"/>
      <c r="L56" s="1"/>
      <c r="M56" s="1"/>
      <c r="N56" s="1"/>
      <c r="O56" s="1"/>
    </row>
    <row r="57" spans="1:15" ht="36.75">
      <c r="A57" s="213"/>
      <c r="B57" s="45"/>
      <c r="C57" s="45"/>
      <c r="D57" s="118" t="s">
        <v>556</v>
      </c>
      <c r="E57" s="152">
        <v>1520000</v>
      </c>
      <c r="F57" s="2"/>
      <c r="G57" s="78"/>
      <c r="H57" s="1"/>
      <c r="I57" s="1"/>
      <c r="J57" s="1"/>
      <c r="K57" s="1"/>
      <c r="L57" s="1"/>
      <c r="M57" s="1"/>
      <c r="N57" s="1"/>
      <c r="O57" s="1"/>
    </row>
    <row r="58" spans="1:15" ht="48.75">
      <c r="A58" s="213"/>
      <c r="B58" s="45"/>
      <c r="C58" s="45"/>
      <c r="D58" s="118" t="s">
        <v>557</v>
      </c>
      <c r="E58" s="152">
        <v>100000</v>
      </c>
      <c r="F58" s="2"/>
      <c r="G58" s="78"/>
      <c r="H58" s="1"/>
      <c r="I58" s="1"/>
      <c r="J58" s="1"/>
      <c r="K58" s="1"/>
      <c r="L58" s="1"/>
      <c r="M58" s="1"/>
      <c r="N58" s="1"/>
      <c r="O58" s="1"/>
    </row>
    <row r="59" spans="1:15" ht="12.75">
      <c r="A59" s="216"/>
      <c r="B59" s="170"/>
      <c r="C59" s="170"/>
      <c r="D59" s="154"/>
      <c r="E59" s="155"/>
      <c r="F59" s="2"/>
      <c r="G59" s="78"/>
      <c r="H59" s="1"/>
      <c r="I59" s="1"/>
      <c r="J59" s="1"/>
      <c r="K59" s="1"/>
      <c r="L59" s="1"/>
      <c r="M59" s="1"/>
      <c r="N59" s="1"/>
      <c r="O59" s="1"/>
    </row>
    <row r="60" spans="1:15" ht="12.75">
      <c r="A60" s="141" t="s">
        <v>558</v>
      </c>
      <c r="B60" s="141">
        <v>851</v>
      </c>
      <c r="C60" s="141"/>
      <c r="D60" s="192" t="s">
        <v>559</v>
      </c>
      <c r="E60" s="143">
        <f>E61</f>
        <v>180000</v>
      </c>
      <c r="F60" s="2"/>
      <c r="G60" s="78"/>
      <c r="H60" s="1"/>
      <c r="I60" s="1"/>
      <c r="J60" s="1"/>
      <c r="K60" s="1"/>
      <c r="L60" s="1"/>
      <c r="M60" s="1"/>
      <c r="N60" s="1"/>
      <c r="O60" s="1"/>
    </row>
    <row r="61" spans="1:15" ht="12.75">
      <c r="A61" s="157"/>
      <c r="B61" s="157"/>
      <c r="C61" s="153" t="s">
        <v>560</v>
      </c>
      <c r="D61" s="154" t="s">
        <v>561</v>
      </c>
      <c r="E61" s="155">
        <f>E62</f>
        <v>180000</v>
      </c>
      <c r="F61" s="2"/>
      <c r="G61" s="78"/>
      <c r="H61" s="1"/>
      <c r="I61" s="1"/>
      <c r="J61" s="1"/>
      <c r="K61" s="1"/>
      <c r="L61" s="1"/>
      <c r="M61" s="1"/>
      <c r="N61" s="1"/>
      <c r="O61" s="1"/>
    </row>
    <row r="62" spans="1:15" ht="36.75">
      <c r="A62" s="157"/>
      <c r="B62" s="157"/>
      <c r="C62" s="157"/>
      <c r="D62" s="159" t="s">
        <v>562</v>
      </c>
      <c r="E62" s="137">
        <v>180000</v>
      </c>
      <c r="F62" s="2"/>
      <c r="G62" s="78"/>
      <c r="H62" s="1"/>
      <c r="I62" s="1"/>
      <c r="J62" s="1"/>
      <c r="K62" s="1"/>
      <c r="L62" s="1"/>
      <c r="M62" s="1"/>
      <c r="N62" s="1"/>
      <c r="O62" s="1"/>
    </row>
    <row r="63" spans="1:15" ht="12.75">
      <c r="A63" s="86"/>
      <c r="B63" s="86"/>
      <c r="C63" s="86"/>
      <c r="D63" s="71"/>
      <c r="E63" s="167"/>
      <c r="F63" s="90"/>
      <c r="G63" s="91"/>
      <c r="H63" s="1"/>
      <c r="I63" s="1"/>
      <c r="J63" s="1"/>
      <c r="K63" s="1"/>
      <c r="L63" s="1"/>
      <c r="M63" s="1"/>
      <c r="N63" s="1"/>
      <c r="O63" s="1"/>
    </row>
    <row r="64" spans="1:15" ht="12.75">
      <c r="A64" s="261" t="s">
        <v>563</v>
      </c>
      <c r="B64" s="262">
        <v>900</v>
      </c>
      <c r="C64" s="262"/>
      <c r="D64" s="76" t="s">
        <v>564</v>
      </c>
      <c r="E64" s="22">
        <f>E66+E69</f>
        <v>87000</v>
      </c>
      <c r="F64" s="90"/>
      <c r="G64" s="91"/>
      <c r="H64" s="1"/>
      <c r="I64" s="1"/>
      <c r="J64" s="1"/>
      <c r="K64" s="1"/>
      <c r="L64" s="1"/>
      <c r="M64" s="1"/>
      <c r="N64" s="1"/>
      <c r="O64" s="1"/>
    </row>
    <row r="65" spans="1:15" ht="12.75">
      <c r="A65" s="86"/>
      <c r="B65" s="271"/>
      <c r="C65" s="271"/>
      <c r="D65" s="239"/>
      <c r="E65" s="24"/>
      <c r="F65" s="90"/>
      <c r="G65" s="91"/>
      <c r="H65" s="1"/>
      <c r="I65" s="1"/>
      <c r="J65" s="1"/>
      <c r="K65" s="1"/>
      <c r="L65" s="1"/>
      <c r="M65" s="1"/>
      <c r="N65" s="1"/>
      <c r="O65" s="1"/>
    </row>
    <row r="66" spans="1:15" ht="12.75">
      <c r="A66" s="272"/>
      <c r="B66" s="272"/>
      <c r="C66" s="267">
        <v>90015</v>
      </c>
      <c r="D66" s="81" t="s">
        <v>565</v>
      </c>
      <c r="E66" s="171">
        <f>SUM(E67)</f>
        <v>25000</v>
      </c>
      <c r="F66" s="90"/>
      <c r="G66" s="91"/>
      <c r="H66" s="1"/>
      <c r="I66" s="1"/>
      <c r="J66" s="1"/>
      <c r="K66" s="1"/>
      <c r="L66" s="1"/>
      <c r="M66" s="1"/>
      <c r="N66" s="1"/>
      <c r="O66" s="1"/>
    </row>
    <row r="67" spans="1:15" ht="24.75">
      <c r="A67" s="157"/>
      <c r="B67" s="157"/>
      <c r="C67" s="157"/>
      <c r="D67" s="159" t="s">
        <v>566</v>
      </c>
      <c r="E67" s="137">
        <v>25000</v>
      </c>
      <c r="F67" s="90"/>
      <c r="G67" s="91"/>
      <c r="H67" s="1"/>
      <c r="I67" s="1"/>
      <c r="J67" s="1"/>
      <c r="K67" s="1"/>
      <c r="L67" s="1"/>
      <c r="M67" s="1"/>
      <c r="N67" s="1"/>
      <c r="O67" s="1"/>
    </row>
    <row r="68" spans="1:15" ht="12.75">
      <c r="A68" s="86"/>
      <c r="B68" s="86"/>
      <c r="C68" s="86"/>
      <c r="D68" s="71"/>
      <c r="E68" s="167"/>
      <c r="F68" s="2"/>
      <c r="G68" s="2"/>
      <c r="H68" s="1"/>
      <c r="I68" s="1"/>
      <c r="J68" s="1"/>
      <c r="K68" s="1"/>
      <c r="L68" s="1"/>
      <c r="M68" s="1"/>
      <c r="N68" s="1"/>
      <c r="O68" s="1"/>
    </row>
    <row r="69" spans="1:15" ht="12.75">
      <c r="A69" s="86"/>
      <c r="B69" s="86"/>
      <c r="C69" s="86">
        <v>90095</v>
      </c>
      <c r="D69" s="71" t="s">
        <v>567</v>
      </c>
      <c r="E69" s="167">
        <f>SUM(E70:E71)</f>
        <v>62000</v>
      </c>
      <c r="F69" s="2"/>
      <c r="G69" s="2"/>
      <c r="H69" s="1"/>
      <c r="I69" s="1"/>
      <c r="J69" s="1"/>
      <c r="K69" s="1"/>
      <c r="L69" s="1"/>
      <c r="M69" s="1"/>
      <c r="N69" s="1"/>
      <c r="O69" s="1"/>
    </row>
    <row r="70" spans="1:15" ht="24.75">
      <c r="A70" s="157"/>
      <c r="B70" s="157"/>
      <c r="C70" s="157"/>
      <c r="D70" s="159" t="s">
        <v>568</v>
      </c>
      <c r="E70" s="205">
        <v>50000</v>
      </c>
      <c r="F70" s="2"/>
      <c r="G70" s="2"/>
      <c r="H70" s="1"/>
      <c r="I70" s="1"/>
      <c r="J70" s="1"/>
      <c r="K70" s="1"/>
      <c r="L70" s="1"/>
      <c r="M70" s="1"/>
      <c r="N70" s="1"/>
      <c r="O70" s="1"/>
    </row>
    <row r="71" spans="1:15" ht="12.75">
      <c r="A71" s="157"/>
      <c r="B71" s="157"/>
      <c r="C71" s="157"/>
      <c r="D71" s="159" t="s">
        <v>569</v>
      </c>
      <c r="E71" s="205">
        <v>12000</v>
      </c>
      <c r="F71" s="2"/>
      <c r="G71" s="2"/>
      <c r="H71" s="1"/>
      <c r="I71" s="1"/>
      <c r="J71" s="1"/>
      <c r="K71" s="1"/>
      <c r="L71" s="1"/>
      <c r="M71" s="1"/>
      <c r="N71" s="1"/>
      <c r="O71" s="1"/>
    </row>
    <row r="72" spans="1:15" ht="12.75">
      <c r="A72" s="86"/>
      <c r="B72" s="86"/>
      <c r="C72" s="86"/>
      <c r="D72" s="114"/>
      <c r="E72" s="167"/>
      <c r="F72" s="2"/>
      <c r="G72" s="2"/>
      <c r="H72" s="1"/>
      <c r="I72" s="1"/>
      <c r="J72" s="1"/>
      <c r="K72" s="1"/>
      <c r="L72" s="1"/>
      <c r="M72" s="1"/>
      <c r="N72" s="1"/>
      <c r="O72" s="1"/>
    </row>
    <row r="73" spans="1:5" s="44" customFormat="1" ht="12.75">
      <c r="A73" s="141" t="s">
        <v>570</v>
      </c>
      <c r="B73" s="141">
        <v>921</v>
      </c>
      <c r="C73" s="141"/>
      <c r="D73" s="192" t="s">
        <v>571</v>
      </c>
      <c r="E73" s="143">
        <f>SUM(E75)</f>
        <v>380000</v>
      </c>
    </row>
    <row r="74" spans="1:15" ht="12.75">
      <c r="A74" s="86"/>
      <c r="B74" s="86"/>
      <c r="C74" s="86"/>
      <c r="D74" s="114"/>
      <c r="E74" s="167"/>
      <c r="F74" s="2"/>
      <c r="G74" s="2"/>
      <c r="H74" s="1"/>
      <c r="I74" s="1"/>
      <c r="J74" s="1"/>
      <c r="K74" s="1"/>
      <c r="L74" s="1"/>
      <c r="M74" s="1"/>
      <c r="N74" s="1"/>
      <c r="O74" s="1"/>
    </row>
    <row r="75" spans="1:7" s="270" customFormat="1" ht="12.75">
      <c r="A75" s="153"/>
      <c r="B75" s="153"/>
      <c r="C75" s="153">
        <v>92109</v>
      </c>
      <c r="D75" s="154" t="s">
        <v>572</v>
      </c>
      <c r="E75" s="155">
        <f>SUM(E76:G77)</f>
        <v>380000</v>
      </c>
      <c r="F75" s="268"/>
      <c r="G75" s="268"/>
    </row>
    <row r="76" spans="1:15" ht="36.75">
      <c r="A76" s="157"/>
      <c r="B76" s="157"/>
      <c r="C76" s="150"/>
      <c r="D76" s="118" t="s">
        <v>573</v>
      </c>
      <c r="E76" s="152">
        <v>350000</v>
      </c>
      <c r="F76" s="2"/>
      <c r="G76" s="2"/>
      <c r="H76" s="1"/>
      <c r="I76" s="1"/>
      <c r="J76" s="1"/>
      <c r="K76" s="1"/>
      <c r="L76" s="1"/>
      <c r="M76" s="1"/>
      <c r="N76" s="1"/>
      <c r="O76" s="1"/>
    </row>
    <row r="77" spans="1:15" ht="24.75">
      <c r="A77" s="157"/>
      <c r="B77" s="157"/>
      <c r="C77" s="157"/>
      <c r="D77" s="159" t="s">
        <v>574</v>
      </c>
      <c r="E77" s="137">
        <v>30000</v>
      </c>
      <c r="F77" s="2"/>
      <c r="G77" s="2"/>
      <c r="H77" s="1"/>
      <c r="I77" s="1"/>
      <c r="J77" s="1"/>
      <c r="K77" s="1"/>
      <c r="L77" s="1"/>
      <c r="M77" s="1"/>
      <c r="N77" s="1"/>
      <c r="O77" s="1"/>
    </row>
    <row r="78" spans="1:15" ht="12.75">
      <c r="A78" s="86"/>
      <c r="B78" s="86"/>
      <c r="C78" s="86"/>
      <c r="D78" s="114"/>
      <c r="E78" s="167"/>
      <c r="F78" s="2"/>
      <c r="G78" s="2"/>
      <c r="H78" s="1"/>
      <c r="I78" s="1"/>
      <c r="J78" s="1"/>
      <c r="K78" s="1"/>
      <c r="L78" s="1"/>
      <c r="M78" s="1"/>
      <c r="N78" s="1"/>
      <c r="O78" s="1"/>
    </row>
    <row r="79" spans="1:7" s="89" customFormat="1" ht="12.75">
      <c r="A79" s="263"/>
      <c r="B79" s="276"/>
      <c r="C79" s="276"/>
      <c r="D79" s="76" t="s">
        <v>575</v>
      </c>
      <c r="E79" s="22">
        <f>E73+E64+E60+E48+E43+E37+E32+E20+E11</f>
        <v>3097000</v>
      </c>
      <c r="F79" s="256"/>
      <c r="G79" s="257"/>
    </row>
    <row r="80" spans="1:7" s="1" customFormat="1" ht="12.75">
      <c r="A80" s="277"/>
      <c r="B80" s="278"/>
      <c r="C80" s="278"/>
      <c r="D80" s="279"/>
      <c r="E80" s="280"/>
      <c r="F80" s="90"/>
      <c r="G80" s="281"/>
    </row>
    <row r="81" spans="1:2" s="1" customFormat="1" ht="12.75">
      <c r="A81" s="90"/>
      <c r="B81" s="281"/>
    </row>
    <row r="82" spans="1:2" s="1" customFormat="1" ht="12.75">
      <c r="A82" s="90"/>
      <c r="B82" s="281"/>
    </row>
    <row r="83" spans="6:15" ht="12.75">
      <c r="F83" s="90"/>
      <c r="G83" s="91"/>
      <c r="H83" s="255"/>
      <c r="I83" s="1"/>
      <c r="J83" s="1"/>
      <c r="K83" s="1"/>
      <c r="L83" s="1"/>
      <c r="M83" s="1"/>
      <c r="N83" s="1"/>
      <c r="O83" s="1"/>
    </row>
    <row r="84" spans="6:15" ht="12.75">
      <c r="F84" s="90"/>
      <c r="G84" s="91"/>
      <c r="H84" s="255"/>
      <c r="I84" s="1"/>
      <c r="J84" s="1"/>
      <c r="K84" s="1"/>
      <c r="L84" s="1"/>
      <c r="M84" s="1"/>
      <c r="N84" s="1"/>
      <c r="O84" s="1"/>
    </row>
    <row r="85" spans="6:15" ht="25.5" customHeight="1">
      <c r="F85" s="90"/>
      <c r="G85" s="91"/>
      <c r="H85" s="1"/>
      <c r="I85" s="1"/>
      <c r="J85" s="1"/>
      <c r="K85" s="1"/>
      <c r="L85" s="1"/>
      <c r="M85" s="1"/>
      <c r="N85" s="1"/>
      <c r="O85" s="1"/>
    </row>
    <row r="86" spans="6:15" ht="12.75">
      <c r="F86" s="90"/>
      <c r="G86" s="91"/>
      <c r="H86" s="1"/>
      <c r="I86" s="1"/>
      <c r="J86" s="1"/>
      <c r="K86" s="1"/>
      <c r="L86" s="1"/>
      <c r="M86" s="1"/>
      <c r="N86" s="1"/>
      <c r="O86" s="1"/>
    </row>
    <row r="87" spans="6:15" ht="12.75">
      <c r="F87" s="90"/>
      <c r="G87" s="91"/>
      <c r="H87" s="1"/>
      <c r="I87" s="1"/>
      <c r="J87" s="1"/>
      <c r="K87" s="1"/>
      <c r="L87" s="1"/>
      <c r="M87" s="1"/>
      <c r="N87" s="1"/>
      <c r="O87" s="1"/>
    </row>
    <row r="88" spans="6:15" ht="12.75">
      <c r="F88" s="90"/>
      <c r="G88" s="91"/>
      <c r="H88" s="1"/>
      <c r="I88" s="1"/>
      <c r="J88" s="1"/>
      <c r="K88" s="1"/>
      <c r="L88" s="1"/>
      <c r="M88" s="1"/>
      <c r="N88" s="1"/>
      <c r="O88" s="1"/>
    </row>
    <row r="89" spans="6:15" ht="12.75">
      <c r="F89" s="90"/>
      <c r="G89" s="91"/>
      <c r="H89" s="255"/>
      <c r="I89" s="255"/>
      <c r="J89" s="1"/>
      <c r="K89" s="1"/>
      <c r="L89" s="1"/>
      <c r="M89" s="1"/>
      <c r="N89" s="1"/>
      <c r="O89" s="1"/>
    </row>
    <row r="90" spans="6:15" ht="12.75">
      <c r="F90" s="90"/>
      <c r="G90" s="91"/>
      <c r="H90" s="1"/>
      <c r="I90" s="1"/>
      <c r="J90" s="1"/>
      <c r="K90" s="1"/>
      <c r="L90" s="1"/>
      <c r="M90" s="1"/>
      <c r="N90" s="1"/>
      <c r="O90" s="1"/>
    </row>
    <row r="91" spans="6:15" ht="12.75">
      <c r="F91" s="90"/>
      <c r="G91" s="91"/>
      <c r="H91" s="1"/>
      <c r="I91" s="1"/>
      <c r="J91" s="1"/>
      <c r="K91" s="1"/>
      <c r="L91" s="1"/>
      <c r="M91" s="1"/>
      <c r="N91" s="1"/>
      <c r="O91" s="1"/>
    </row>
    <row r="92" spans="6:15" ht="12.75">
      <c r="F92" s="90"/>
      <c r="G92" s="91"/>
      <c r="H92" s="282"/>
      <c r="I92" s="1"/>
      <c r="J92" s="1"/>
      <c r="K92" s="1"/>
      <c r="L92" s="1"/>
      <c r="M92" s="1"/>
      <c r="N92" s="1"/>
      <c r="O92" s="1"/>
    </row>
    <row r="93" spans="6:15" ht="12.75">
      <c r="F93" s="90"/>
      <c r="G93" s="91"/>
      <c r="H93" s="282"/>
      <c r="I93" s="1"/>
      <c r="J93" s="1"/>
      <c r="K93" s="1"/>
      <c r="L93" s="1"/>
      <c r="M93" s="1"/>
      <c r="N93" s="1"/>
      <c r="O93" s="1"/>
    </row>
    <row r="94" spans="6:15" ht="12.75">
      <c r="F94" s="90"/>
      <c r="G94" s="91"/>
      <c r="H94" s="282"/>
      <c r="I94" s="1"/>
      <c r="J94" s="1"/>
      <c r="K94" s="1"/>
      <c r="L94" s="1"/>
      <c r="M94" s="1"/>
      <c r="N94" s="1"/>
      <c r="O94" s="1"/>
    </row>
    <row r="95" spans="6:15" ht="12.75">
      <c r="F95" s="90"/>
      <c r="G95" s="91"/>
      <c r="H95" s="282"/>
      <c r="I95" s="1"/>
      <c r="J95" s="1"/>
      <c r="K95" s="1"/>
      <c r="L95" s="1"/>
      <c r="M95" s="1"/>
      <c r="N95" s="1"/>
      <c r="O95" s="1"/>
    </row>
    <row r="96" spans="6:15" ht="12.75">
      <c r="F96" s="90"/>
      <c r="G96" s="91"/>
      <c r="H96" s="1"/>
      <c r="I96" s="1"/>
      <c r="J96" s="1"/>
      <c r="K96" s="1"/>
      <c r="L96" s="1"/>
      <c r="M96" s="1"/>
      <c r="N96" s="1"/>
      <c r="O96" s="1"/>
    </row>
    <row r="97" spans="6:15" ht="12.75">
      <c r="F97" s="90"/>
      <c r="G97" s="91"/>
      <c r="H97" s="1"/>
      <c r="I97" s="1"/>
      <c r="J97" s="1"/>
      <c r="K97" s="1"/>
      <c r="L97" s="1"/>
      <c r="M97" s="1"/>
      <c r="N97" s="1"/>
      <c r="O97" s="1"/>
    </row>
    <row r="98" spans="6:15" ht="12.75">
      <c r="F98" s="90"/>
      <c r="G98" s="91"/>
      <c r="H98" s="1"/>
      <c r="I98" s="1"/>
      <c r="J98" s="1"/>
      <c r="K98" s="1"/>
      <c r="L98" s="1"/>
      <c r="M98" s="1"/>
      <c r="N98" s="1"/>
      <c r="O98" s="1"/>
    </row>
    <row r="99" spans="6:15" ht="12.75">
      <c r="F99" s="90"/>
      <c r="G99" s="91"/>
      <c r="H99" s="1"/>
      <c r="I99" s="1"/>
      <c r="J99" s="1"/>
      <c r="K99" s="1"/>
      <c r="L99" s="1"/>
      <c r="M99" s="1"/>
      <c r="N99" s="1"/>
      <c r="O99" s="1"/>
    </row>
    <row r="100" spans="6:15" ht="12.75">
      <c r="F100" s="90"/>
      <c r="G100" s="91"/>
      <c r="H100" s="1"/>
      <c r="I100" s="1"/>
      <c r="J100" s="1"/>
      <c r="K100" s="1"/>
      <c r="L100" s="1"/>
      <c r="M100" s="1"/>
      <c r="N100" s="1"/>
      <c r="O100" s="1"/>
    </row>
    <row r="101" spans="6:15" ht="12.75">
      <c r="F101" s="90"/>
      <c r="G101" s="91"/>
      <c r="H101" s="1"/>
      <c r="I101" s="1"/>
      <c r="J101" s="1"/>
      <c r="K101" s="1"/>
      <c r="L101" s="1"/>
      <c r="M101" s="1"/>
      <c r="N101" s="1"/>
      <c r="O101" s="1"/>
    </row>
    <row r="102" spans="6:15" ht="12.75">
      <c r="F102" s="90"/>
      <c r="G102" s="91"/>
      <c r="H102" s="1"/>
      <c r="I102" s="1"/>
      <c r="J102" s="1"/>
      <c r="K102" s="1"/>
      <c r="L102" s="1"/>
      <c r="M102" s="1"/>
      <c r="N102" s="1"/>
      <c r="O102" s="1"/>
    </row>
    <row r="103" spans="6:15" ht="12.75">
      <c r="F103" s="90"/>
      <c r="G103" s="91"/>
      <c r="H103" s="1"/>
      <c r="I103" s="1"/>
      <c r="J103" s="1"/>
      <c r="K103" s="1"/>
      <c r="L103" s="1"/>
      <c r="M103" s="1"/>
      <c r="N103" s="1"/>
      <c r="O103" s="1"/>
    </row>
    <row r="104" spans="6:15" ht="12.75">
      <c r="F104" s="90"/>
      <c r="G104" s="281"/>
      <c r="H104" s="1"/>
      <c r="I104" s="1"/>
      <c r="J104" s="1"/>
      <c r="K104" s="1"/>
      <c r="L104" s="1"/>
      <c r="M104" s="1"/>
      <c r="N104" s="1"/>
      <c r="O104" s="1"/>
    </row>
    <row r="105" spans="6:15" ht="12.75">
      <c r="F105" s="90"/>
      <c r="G105" s="281"/>
      <c r="H105" s="1"/>
      <c r="I105" s="1"/>
      <c r="J105" s="1"/>
      <c r="K105" s="1"/>
      <c r="L105" s="1"/>
      <c r="M105" s="1"/>
      <c r="N105" s="1"/>
      <c r="O105" s="1"/>
    </row>
    <row r="106" spans="6:15" ht="12.75">
      <c r="F106" s="90"/>
      <c r="G106" s="281"/>
      <c r="H106" s="1"/>
      <c r="I106" s="1"/>
      <c r="J106" s="1"/>
      <c r="K106" s="1"/>
      <c r="L106" s="1"/>
      <c r="M106" s="1"/>
      <c r="N106" s="1"/>
      <c r="O106" s="1"/>
    </row>
    <row r="107" spans="6:15" ht="12.75">
      <c r="F107" s="90"/>
      <c r="G107" s="281"/>
      <c r="H107" s="1"/>
      <c r="I107" s="1"/>
      <c r="J107" s="1"/>
      <c r="K107" s="1"/>
      <c r="L107" s="1"/>
      <c r="M107" s="1"/>
      <c r="N107" s="1"/>
      <c r="O107" s="1"/>
    </row>
    <row r="108" spans="6:15" ht="12.75">
      <c r="F108" s="90"/>
      <c r="G108" s="281"/>
      <c r="H108" s="1"/>
      <c r="I108" s="1"/>
      <c r="J108" s="1"/>
      <c r="K108" s="1"/>
      <c r="L108" s="1"/>
      <c r="M108" s="1"/>
      <c r="N108" s="1"/>
      <c r="O108" s="1"/>
    </row>
    <row r="109" spans="6:15" ht="12.75">
      <c r="F109" s="90"/>
      <c r="G109" s="281"/>
      <c r="H109" s="1"/>
      <c r="I109" s="1"/>
      <c r="J109" s="1"/>
      <c r="K109" s="1"/>
      <c r="L109" s="1"/>
      <c r="M109" s="1"/>
      <c r="N109" s="1"/>
      <c r="O109" s="1"/>
    </row>
    <row r="110" spans="6:15" ht="12.75">
      <c r="F110" s="90"/>
      <c r="G110" s="281"/>
      <c r="H110" s="1"/>
      <c r="I110" s="1"/>
      <c r="J110" s="1"/>
      <c r="K110" s="1"/>
      <c r="L110" s="1"/>
      <c r="M110" s="1"/>
      <c r="N110" s="1"/>
      <c r="O110" s="1"/>
    </row>
    <row r="111" spans="6:15" ht="12.75">
      <c r="F111" s="90"/>
      <c r="G111" s="281"/>
      <c r="H111" s="1"/>
      <c r="I111" s="1"/>
      <c r="J111" s="1"/>
      <c r="K111" s="1"/>
      <c r="L111" s="1"/>
      <c r="M111" s="1"/>
      <c r="N111" s="1"/>
      <c r="O111" s="1"/>
    </row>
    <row r="112" spans="6:15" ht="12.75">
      <c r="F112" s="2"/>
      <c r="G112" s="2"/>
      <c r="J112" s="1"/>
      <c r="K112" s="1"/>
      <c r="L112" s="1"/>
      <c r="M112" s="1"/>
      <c r="N112" s="1"/>
      <c r="O112" s="1"/>
    </row>
    <row r="113" spans="6:15" ht="12.75">
      <c r="F113" s="90"/>
      <c r="G113" s="91"/>
      <c r="H113" s="1"/>
      <c r="I113" s="1"/>
      <c r="J113" s="1"/>
      <c r="K113" s="1"/>
      <c r="L113" s="1"/>
      <c r="M113" s="1"/>
      <c r="N113" s="1"/>
      <c r="O113" s="1"/>
    </row>
    <row r="114" spans="6:15" ht="12.75">
      <c r="F114" s="2"/>
      <c r="G114" s="2"/>
      <c r="H114" s="1"/>
      <c r="I114" s="1"/>
      <c r="J114" s="1"/>
      <c r="K114" s="1"/>
      <c r="L114" s="1"/>
      <c r="M114" s="1"/>
      <c r="N114" s="1"/>
      <c r="O114" s="1"/>
    </row>
    <row r="115" spans="6:15" ht="12.75">
      <c r="F115" s="2"/>
      <c r="G115" s="2"/>
      <c r="H115" s="255"/>
      <c r="I115" s="1"/>
      <c r="J115" s="1"/>
      <c r="K115" s="1"/>
      <c r="L115" s="1"/>
      <c r="M115" s="1"/>
      <c r="N115" s="1"/>
      <c r="O115" s="1"/>
    </row>
    <row r="116" spans="6:15" ht="12.75">
      <c r="F116" s="2"/>
      <c r="G116" s="2"/>
      <c r="H116" s="255"/>
      <c r="I116" s="1"/>
      <c r="J116" s="1"/>
      <c r="K116" s="1"/>
      <c r="L116" s="1"/>
      <c r="M116" s="1"/>
      <c r="N116" s="1"/>
      <c r="O116" s="1"/>
    </row>
    <row r="117" spans="6:15" ht="12.75">
      <c r="F117" s="2"/>
      <c r="G117" s="2"/>
      <c r="H117" s="1"/>
      <c r="I117" s="1"/>
      <c r="J117" s="1"/>
      <c r="K117" s="1"/>
      <c r="L117" s="1"/>
      <c r="M117" s="1"/>
      <c r="N117" s="1"/>
      <c r="O117" s="1"/>
    </row>
    <row r="118" spans="6:15" ht="12.75">
      <c r="F118" s="2"/>
      <c r="G118" s="2"/>
      <c r="H118" s="1"/>
      <c r="I118" s="1"/>
      <c r="J118" s="1"/>
      <c r="K118" s="1"/>
      <c r="L118" s="1"/>
      <c r="M118" s="1"/>
      <c r="N118" s="1"/>
      <c r="O118" s="1"/>
    </row>
    <row r="119" spans="6:15" ht="12.75">
      <c r="F119" s="2"/>
      <c r="G119" s="2"/>
      <c r="H119" s="1"/>
      <c r="I119" s="1"/>
      <c r="J119" s="1"/>
      <c r="K119" s="1"/>
      <c r="L119" s="1"/>
      <c r="M119" s="1"/>
      <c r="N119" s="1"/>
      <c r="O119" s="1"/>
    </row>
    <row r="120" spans="6:15" ht="12.75">
      <c r="F120" s="2"/>
      <c r="G120" s="2"/>
      <c r="H120" s="1"/>
      <c r="I120" s="1"/>
      <c r="J120" s="1"/>
      <c r="K120" s="1"/>
      <c r="L120" s="1"/>
      <c r="M120" s="1"/>
      <c r="N120" s="1"/>
      <c r="O120" s="1"/>
    </row>
    <row r="121" spans="6:7" ht="12.75">
      <c r="F121" s="2"/>
      <c r="G121" s="2"/>
    </row>
    <row r="122" spans="6:7" ht="12.75">
      <c r="F122" s="2"/>
      <c r="G122" s="2"/>
    </row>
    <row r="123" spans="6:7" ht="12.75">
      <c r="F123" s="2"/>
      <c r="G123" s="2"/>
    </row>
    <row r="124" spans="6:7" ht="12.75">
      <c r="F124" s="2"/>
      <c r="G124" s="2"/>
    </row>
    <row r="125" spans="6:7" ht="12.75">
      <c r="F125" s="2"/>
      <c r="G125" s="2"/>
    </row>
    <row r="126" spans="6:7" ht="12.75">
      <c r="F126" s="2"/>
      <c r="G126" s="2"/>
    </row>
    <row r="127" spans="6:7" ht="12.75">
      <c r="F127" s="2"/>
      <c r="G127" s="2"/>
    </row>
  </sheetData>
  <mergeCells count="3">
    <mergeCell ref="B2:E2"/>
    <mergeCell ref="A5:G5"/>
    <mergeCell ref="D6:F6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7" sqref="A7"/>
    </sheetView>
  </sheetViews>
  <sheetFormatPr defaultColWidth="9.00390625" defaultRowHeight="12.75"/>
  <cols>
    <col min="1" max="1" width="5.75390625" style="1" customWidth="1"/>
    <col min="2" max="2" width="12.75390625" style="1" customWidth="1"/>
    <col min="3" max="3" width="22.375" style="1" customWidth="1"/>
    <col min="4" max="4" width="28.125" style="1" customWidth="1"/>
    <col min="5" max="256" width="9.00390625" style="0" customWidth="1"/>
  </cols>
  <sheetData>
    <row r="1" ht="12.75">
      <c r="D1" s="283" t="s">
        <v>576</v>
      </c>
    </row>
    <row r="2" spans="1:4" ht="12.75">
      <c r="A2" s="284"/>
      <c r="B2" s="57" t="s">
        <v>577</v>
      </c>
      <c r="C2" s="57"/>
      <c r="D2" s="57"/>
    </row>
    <row r="3" spans="1:4" ht="12.75">
      <c r="A3" s="284"/>
      <c r="D3" s="282"/>
    </row>
    <row r="4" ht="12.75">
      <c r="A4" s="284"/>
    </row>
    <row r="5" spans="1:4" ht="12.75">
      <c r="A5" s="285" t="s">
        <v>578</v>
      </c>
      <c r="B5" s="285"/>
      <c r="C5" s="285"/>
      <c r="D5" s="285"/>
    </row>
    <row r="6" spans="1:4" ht="12.75">
      <c r="A6" s="286"/>
      <c r="B6" s="286"/>
      <c r="C6" s="286"/>
      <c r="D6" s="286"/>
    </row>
    <row r="7" spans="1:4" ht="12.75">
      <c r="A7" s="286"/>
      <c r="B7" s="286"/>
      <c r="C7" s="286"/>
      <c r="D7" s="286"/>
    </row>
    <row r="8" spans="1:4" ht="12.75">
      <c r="A8" s="287" t="s">
        <v>579</v>
      </c>
      <c r="B8" s="287" t="s">
        <v>580</v>
      </c>
      <c r="C8" s="287" t="s">
        <v>581</v>
      </c>
      <c r="D8" s="287" t="s">
        <v>582</v>
      </c>
    </row>
    <row r="9" spans="1:4" ht="12.75">
      <c r="A9" s="287">
        <v>1</v>
      </c>
      <c r="B9" s="287">
        <v>2</v>
      </c>
      <c r="C9" s="287">
        <v>3</v>
      </c>
      <c r="D9" s="287">
        <v>4</v>
      </c>
    </row>
    <row r="10" spans="1:4" ht="12.75">
      <c r="A10" s="288"/>
      <c r="B10" s="288"/>
      <c r="C10" s="288"/>
      <c r="D10" s="288"/>
    </row>
    <row r="11" spans="1:4" s="293" customFormat="1" ht="12.75">
      <c r="A11" s="289" t="s">
        <v>583</v>
      </c>
      <c r="B11" s="290"/>
      <c r="C11" s="291" t="s">
        <v>584</v>
      </c>
      <c r="D11" s="292">
        <f>D12+D15</f>
        <v>3412888</v>
      </c>
    </row>
    <row r="12" spans="1:4" s="198" customFormat="1" ht="48.75">
      <c r="A12" s="294"/>
      <c r="B12" s="295" t="s">
        <v>585</v>
      </c>
      <c r="C12" s="296" t="s">
        <v>586</v>
      </c>
      <c r="D12" s="297">
        <f>SUM(D13:D13)</f>
        <v>2412888</v>
      </c>
    </row>
    <row r="13" spans="1:4" ht="24.75">
      <c r="A13" s="298"/>
      <c r="B13" s="299"/>
      <c r="C13" s="300" t="s">
        <v>587</v>
      </c>
      <c r="D13" s="301">
        <v>2412888</v>
      </c>
    </row>
    <row r="14" spans="1:5" ht="24.75">
      <c r="A14" s="298"/>
      <c r="B14" s="299"/>
      <c r="C14" s="300" t="s">
        <v>588</v>
      </c>
      <c r="D14" s="301">
        <f>D31-D17</f>
        <v>1925805</v>
      </c>
      <c r="E14" s="255"/>
    </row>
    <row r="15" spans="1:4" s="198" customFormat="1" ht="24.75">
      <c r="A15" s="302"/>
      <c r="B15" s="295" t="s">
        <v>589</v>
      </c>
      <c r="C15" s="296" t="s">
        <v>590</v>
      </c>
      <c r="D15" s="303">
        <f>D16</f>
        <v>1000000</v>
      </c>
    </row>
    <row r="16" spans="1:4" ht="24.75">
      <c r="A16" s="298"/>
      <c r="B16" s="299"/>
      <c r="C16" s="300" t="s">
        <v>591</v>
      </c>
      <c r="D16" s="301">
        <v>1000000</v>
      </c>
    </row>
    <row r="17" spans="1:4" ht="24.75">
      <c r="A17" s="298"/>
      <c r="B17" s="299"/>
      <c r="C17" s="300" t="s">
        <v>592</v>
      </c>
      <c r="D17" s="301">
        <v>1000000</v>
      </c>
    </row>
    <row r="18" spans="1:4" s="189" customFormat="1" ht="12.75">
      <c r="A18" s="304" t="s">
        <v>593</v>
      </c>
      <c r="B18" s="305"/>
      <c r="C18" s="306" t="s">
        <v>594</v>
      </c>
      <c r="D18" s="307">
        <v>17803682</v>
      </c>
    </row>
    <row r="19" spans="1:4" s="188" customFormat="1" ht="12.75">
      <c r="A19" s="308"/>
      <c r="B19" s="309"/>
      <c r="C19" s="310"/>
      <c r="D19" s="311"/>
    </row>
    <row r="20" spans="1:4" s="2" customFormat="1" ht="24.75">
      <c r="A20" s="312"/>
      <c r="B20" s="313"/>
      <c r="C20" s="314" t="s">
        <v>595</v>
      </c>
      <c r="D20" s="315">
        <f>SUM(D18,D11)</f>
        <v>21216570</v>
      </c>
    </row>
    <row r="21" spans="1:4" s="2" customFormat="1" ht="12.75">
      <c r="A21" s="316"/>
      <c r="B21" s="317"/>
      <c r="C21" s="318"/>
      <c r="D21" s="319"/>
    </row>
    <row r="22" spans="1:4" s="189" customFormat="1" ht="12.75">
      <c r="A22" s="289" t="s">
        <v>596</v>
      </c>
      <c r="B22" s="290"/>
      <c r="C22" s="291" t="s">
        <v>597</v>
      </c>
      <c r="D22" s="292">
        <f>D23</f>
        <v>487083</v>
      </c>
    </row>
    <row r="23" spans="1:4" s="198" customFormat="1" ht="36.75">
      <c r="A23" s="320"/>
      <c r="B23" s="295" t="s">
        <v>598</v>
      </c>
      <c r="C23" s="296" t="s">
        <v>599</v>
      </c>
      <c r="D23" s="303">
        <f>SUM(D24:D25)</f>
        <v>487083</v>
      </c>
    </row>
    <row r="24" spans="1:4" s="179" customFormat="1" ht="12.75">
      <c r="A24" s="321"/>
      <c r="B24" s="299"/>
      <c r="C24" s="300" t="s">
        <v>600</v>
      </c>
      <c r="D24" s="301">
        <v>27468</v>
      </c>
    </row>
    <row r="25" spans="1:5" s="179" customFormat="1" ht="36.75">
      <c r="A25" s="321"/>
      <c r="B25" s="299"/>
      <c r="C25" s="300" t="s">
        <v>601</v>
      </c>
      <c r="D25" s="301">
        <v>459615</v>
      </c>
      <c r="E25" s="322"/>
    </row>
    <row r="26" spans="1:5" s="179" customFormat="1" ht="12.75">
      <c r="A26" s="321"/>
      <c r="B26" s="299"/>
      <c r="C26" s="300"/>
      <c r="D26" s="301"/>
      <c r="E26" s="322"/>
    </row>
    <row r="27" spans="1:4" s="89" customFormat="1" ht="12.75">
      <c r="A27" s="304" t="s">
        <v>602</v>
      </c>
      <c r="B27" s="323"/>
      <c r="C27" s="306" t="s">
        <v>603</v>
      </c>
      <c r="D27" s="307">
        <f>'załącznik nr 4 Wydatki'!E365</f>
        <v>20729487</v>
      </c>
    </row>
    <row r="28" spans="1:4" s="2" customFormat="1" ht="12.75">
      <c r="A28" s="308"/>
      <c r="B28" s="324"/>
      <c r="C28" s="310"/>
      <c r="D28" s="311"/>
    </row>
    <row r="29" spans="1:5" s="2" customFormat="1" ht="24.75">
      <c r="A29" s="312"/>
      <c r="B29" s="313"/>
      <c r="C29" s="314" t="s">
        <v>604</v>
      </c>
      <c r="D29" s="315">
        <f>D27+D22</f>
        <v>21216570</v>
      </c>
      <c r="E29" s="41"/>
    </row>
    <row r="30" spans="1:4" s="2" customFormat="1" ht="12.75">
      <c r="A30" s="325"/>
      <c r="B30" s="326"/>
      <c r="C30" s="327"/>
      <c r="D30" s="328"/>
    </row>
    <row r="31" spans="1:5" s="2" customFormat="1" ht="12.75">
      <c r="A31" s="309"/>
      <c r="B31" s="324"/>
      <c r="C31" s="329" t="s">
        <v>605</v>
      </c>
      <c r="D31" s="330">
        <f>D27-D18</f>
        <v>2925805</v>
      </c>
      <c r="E31" s="331"/>
    </row>
    <row r="32" spans="3:4" s="2" customFormat="1" ht="12.75">
      <c r="C32" s="9"/>
      <c r="D32" s="41"/>
    </row>
    <row r="33" ht="12.75">
      <c r="D33" s="255"/>
    </row>
    <row r="34" spans="1:4" ht="12.75">
      <c r="A34" s="332"/>
      <c r="D34" s="255"/>
    </row>
    <row r="35" spans="1:4" ht="12.75">
      <c r="A35" s="333"/>
      <c r="B35" s="333"/>
      <c r="C35" s="333"/>
      <c r="D35" s="333"/>
    </row>
    <row r="36" ht="12.75">
      <c r="A36" s="334"/>
    </row>
    <row r="37" spans="1:4" ht="12.75">
      <c r="A37" s="335"/>
      <c r="B37" s="335"/>
      <c r="C37" s="335"/>
      <c r="D37" s="335"/>
    </row>
    <row r="38" spans="1:4" ht="12.75">
      <c r="A38" s="335"/>
      <c r="B38" s="335"/>
      <c r="C38" s="335"/>
      <c r="D38" s="335"/>
    </row>
    <row r="39" spans="1:4" ht="12.75">
      <c r="A39" s="335"/>
      <c r="B39" s="335"/>
      <c r="C39" s="335"/>
      <c r="D39" s="335"/>
    </row>
    <row r="40" spans="1:4" ht="12.75">
      <c r="A40" s="336"/>
      <c r="B40" s="336"/>
      <c r="C40" s="336"/>
      <c r="D40" s="336"/>
    </row>
    <row r="41" spans="1:4" ht="12.75">
      <c r="A41" s="335"/>
      <c r="B41" s="335"/>
      <c r="C41" s="335"/>
      <c r="D41" s="335"/>
    </row>
    <row r="42" ht="12.75"/>
    <row r="43" ht="12.75"/>
    <row r="44" spans="1:4" ht="12.75">
      <c r="A44" s="335"/>
      <c r="B44" s="337"/>
      <c r="C44" s="337"/>
      <c r="D44" s="337"/>
    </row>
    <row r="45" spans="1:4" ht="12.75">
      <c r="A45" s="335" t="s">
        <v>606</v>
      </c>
      <c r="B45" s="337"/>
      <c r="C45" s="337"/>
      <c r="D45" s="337"/>
    </row>
  </sheetData>
  <mergeCells count="7">
    <mergeCell ref="B2:D2"/>
    <mergeCell ref="A5:D5"/>
    <mergeCell ref="A6:D6"/>
    <mergeCell ref="A7:D7"/>
    <mergeCell ref="A35:D35"/>
    <mergeCell ref="A37:D37"/>
    <mergeCell ref="A38:D38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H6" sqref="H6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00390625" style="0" customWidth="1"/>
    <col min="7" max="7" width="15.875" style="1" customWidth="1"/>
    <col min="8" max="8" width="13.875" style="1" customWidth="1"/>
    <col min="9" max="9" width="0" style="1" hidden="1" customWidth="1"/>
    <col min="10" max="10" width="11.00390625" style="1" customWidth="1"/>
    <col min="11" max="256" width="9.00390625" style="0" customWidth="1"/>
  </cols>
  <sheetData>
    <row r="1" spans="1:9" ht="15">
      <c r="A1" s="2"/>
      <c r="B1" s="2"/>
      <c r="C1" s="2"/>
      <c r="D1" s="2"/>
      <c r="E1" s="2"/>
      <c r="F1" s="2"/>
      <c r="G1" s="62" t="s">
        <v>607</v>
      </c>
      <c r="H1" s="62"/>
      <c r="I1" s="338"/>
    </row>
    <row r="2" spans="1:9" ht="12.75">
      <c r="A2" s="2"/>
      <c r="B2" s="339" t="s">
        <v>608</v>
      </c>
      <c r="C2" s="339"/>
      <c r="D2" s="339"/>
      <c r="E2" s="339"/>
      <c r="F2" s="339"/>
      <c r="G2" s="339"/>
      <c r="H2" s="339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38" t="s">
        <v>609</v>
      </c>
      <c r="B4" s="338"/>
      <c r="C4" s="338"/>
      <c r="D4" s="338"/>
      <c r="E4" s="338"/>
      <c r="F4" s="338"/>
      <c r="G4" s="338"/>
      <c r="H4" s="338"/>
      <c r="I4" s="2"/>
    </row>
    <row r="5" spans="1:9" ht="15">
      <c r="A5" s="64" t="s">
        <v>610</v>
      </c>
      <c r="B5" s="64"/>
      <c r="C5" s="64"/>
      <c r="D5" s="64"/>
      <c r="E5" s="64"/>
      <c r="F5" s="64"/>
      <c r="G5" s="64"/>
      <c r="H5" s="64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64" t="s">
        <v>611</v>
      </c>
      <c r="B7" s="64"/>
      <c r="C7" s="64"/>
      <c r="D7" s="64"/>
      <c r="E7" s="64"/>
      <c r="F7" s="64"/>
      <c r="G7" s="64"/>
      <c r="H7" s="64"/>
      <c r="I7" s="64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13" ht="12.75">
      <c r="A9" s="341" t="s">
        <v>612</v>
      </c>
      <c r="B9" s="341"/>
      <c r="C9" s="341"/>
      <c r="D9" s="341"/>
      <c r="E9" s="341"/>
      <c r="F9" s="341"/>
      <c r="G9" s="341"/>
      <c r="H9" s="341"/>
      <c r="I9" s="342"/>
      <c r="J9" s="343"/>
      <c r="K9" s="343"/>
      <c r="L9" s="343"/>
      <c r="M9" s="343"/>
    </row>
    <row r="10" spans="1:13" ht="12.75">
      <c r="A10" s="275" t="s">
        <v>613</v>
      </c>
      <c r="B10" s="275" t="s">
        <v>614</v>
      </c>
      <c r="C10" s="275" t="s">
        <v>615</v>
      </c>
      <c r="D10" s="66" t="s">
        <v>616</v>
      </c>
      <c r="E10" s="66"/>
      <c r="F10" s="66"/>
      <c r="G10" s="66"/>
      <c r="H10" s="66" t="s">
        <v>617</v>
      </c>
      <c r="I10" s="344"/>
      <c r="J10" s="343"/>
      <c r="K10" s="343"/>
      <c r="L10" s="343"/>
      <c r="M10" s="343"/>
    </row>
    <row r="11" spans="1:13" ht="12.75">
      <c r="A11" s="275"/>
      <c r="B11" s="275"/>
      <c r="C11" s="275"/>
      <c r="D11" s="345"/>
      <c r="E11" s="345"/>
      <c r="F11" s="345"/>
      <c r="G11" s="345"/>
      <c r="H11" s="66"/>
      <c r="I11" s="67"/>
      <c r="J11" s="343"/>
      <c r="K11" s="343"/>
      <c r="L11" s="343"/>
      <c r="M11" s="343"/>
    </row>
    <row r="12" spans="1:12" s="89" customFormat="1" ht="12.75">
      <c r="A12" s="346" t="s">
        <v>618</v>
      </c>
      <c r="B12" s="346">
        <v>700</v>
      </c>
      <c r="C12" s="346"/>
      <c r="D12" s="346" t="s">
        <v>619</v>
      </c>
      <c r="E12" s="346"/>
      <c r="F12" s="346"/>
      <c r="G12" s="346"/>
      <c r="H12" s="22">
        <f>SUM(H13:H14)</f>
        <v>3689115</v>
      </c>
      <c r="I12" s="347"/>
      <c r="K12" s="348"/>
      <c r="L12" s="348"/>
    </row>
    <row r="13" spans="1:10" s="270" customFormat="1" ht="12.75">
      <c r="A13" s="349"/>
      <c r="B13" s="349"/>
      <c r="C13" s="349">
        <v>70001</v>
      </c>
      <c r="D13" s="349" t="s">
        <v>620</v>
      </c>
      <c r="E13" s="349"/>
      <c r="F13" s="349"/>
      <c r="G13" s="349"/>
      <c r="H13" s="171">
        <v>3539115</v>
      </c>
      <c r="I13" s="350"/>
      <c r="J13" s="351"/>
    </row>
    <row r="14" spans="1:9" s="270" customFormat="1" ht="12.75">
      <c r="A14" s="349"/>
      <c r="B14" s="349"/>
      <c r="C14" s="349">
        <v>70095</v>
      </c>
      <c r="D14" s="349" t="s">
        <v>621</v>
      </c>
      <c r="E14" s="349"/>
      <c r="F14" s="349"/>
      <c r="G14" s="349"/>
      <c r="H14" s="171">
        <v>150000</v>
      </c>
      <c r="I14" s="352"/>
    </row>
    <row r="15" spans="1:9" ht="12.75">
      <c r="A15" s="353"/>
      <c r="B15" s="353"/>
      <c r="C15" s="353"/>
      <c r="D15" s="353"/>
      <c r="E15" s="353"/>
      <c r="F15" s="353"/>
      <c r="G15" s="353"/>
      <c r="H15" s="354"/>
      <c r="I15" s="355"/>
    </row>
    <row r="16" spans="1:9" s="89" customFormat="1" ht="12.75">
      <c r="A16" s="346" t="s">
        <v>622</v>
      </c>
      <c r="B16" s="346">
        <v>900</v>
      </c>
      <c r="C16" s="346"/>
      <c r="D16" s="346" t="s">
        <v>623</v>
      </c>
      <c r="E16" s="346"/>
      <c r="F16" s="346"/>
      <c r="G16" s="346"/>
      <c r="H16" s="22">
        <f>SUM(H17:H20)</f>
        <v>809774</v>
      </c>
      <c r="I16" s="356"/>
    </row>
    <row r="17" spans="1:9" s="270" customFormat="1" ht="12.75">
      <c r="A17" s="349"/>
      <c r="B17" s="349"/>
      <c r="C17" s="349">
        <v>90002</v>
      </c>
      <c r="D17" s="349" t="s">
        <v>624</v>
      </c>
      <c r="E17" s="349"/>
      <c r="F17" s="349"/>
      <c r="G17" s="349"/>
      <c r="H17" s="171">
        <v>354103</v>
      </c>
      <c r="I17" s="350"/>
    </row>
    <row r="18" spans="1:9" s="270" customFormat="1" ht="12.75">
      <c r="A18" s="349"/>
      <c r="B18" s="357"/>
      <c r="C18" s="349">
        <v>90003</v>
      </c>
      <c r="D18" s="349" t="s">
        <v>625</v>
      </c>
      <c r="E18" s="349"/>
      <c r="F18" s="349"/>
      <c r="G18" s="349"/>
      <c r="H18" s="171">
        <v>140000</v>
      </c>
      <c r="I18" s="350"/>
    </row>
    <row r="19" spans="1:11" s="270" customFormat="1" ht="12.75">
      <c r="A19" s="349"/>
      <c r="B19" s="357"/>
      <c r="C19" s="349">
        <v>90004</v>
      </c>
      <c r="D19" s="349" t="s">
        <v>626</v>
      </c>
      <c r="E19" s="349"/>
      <c r="F19" s="349"/>
      <c r="G19" s="349"/>
      <c r="H19" s="171">
        <v>100000</v>
      </c>
      <c r="I19" s="350"/>
      <c r="K19" s="358"/>
    </row>
    <row r="20" spans="1:9" s="270" customFormat="1" ht="12.75">
      <c r="A20" s="349"/>
      <c r="B20" s="357"/>
      <c r="C20" s="349">
        <v>90095</v>
      </c>
      <c r="D20" s="349" t="s">
        <v>627</v>
      </c>
      <c r="E20" s="349"/>
      <c r="F20" s="349"/>
      <c r="G20" s="349"/>
      <c r="H20" s="171">
        <f>5000+210671</f>
        <v>215671</v>
      </c>
      <c r="I20" s="350"/>
    </row>
    <row r="21" spans="1:9" ht="12.75">
      <c r="A21" s="353"/>
      <c r="B21" s="345"/>
      <c r="C21" s="353"/>
      <c r="D21" s="359"/>
      <c r="E21" s="359"/>
      <c r="F21" s="359"/>
      <c r="G21" s="359"/>
      <c r="H21" s="50"/>
      <c r="I21" s="360"/>
    </row>
    <row r="22" spans="1:10" s="89" customFormat="1" ht="12.75">
      <c r="A22" s="361"/>
      <c r="B22" s="346"/>
      <c r="C22" s="361"/>
      <c r="D22" s="346" t="s">
        <v>628</v>
      </c>
      <c r="E22" s="346"/>
      <c r="F22" s="346"/>
      <c r="G22" s="346"/>
      <c r="H22" s="22">
        <f>H16+H12</f>
        <v>4498889</v>
      </c>
      <c r="I22" s="362"/>
      <c r="J22" s="87"/>
    </row>
    <row r="23" spans="1:10" s="282" customFormat="1" ht="12.75">
      <c r="A23" s="345"/>
      <c r="B23" s="345"/>
      <c r="C23" s="345"/>
      <c r="D23" s="359" t="s">
        <v>629</v>
      </c>
      <c r="E23" s="359"/>
      <c r="F23" s="359"/>
      <c r="G23" s="359"/>
      <c r="H23" s="24">
        <v>330800</v>
      </c>
      <c r="I23" s="363"/>
      <c r="J23" s="364"/>
    </row>
    <row r="24" spans="1:9" ht="12.75">
      <c r="A24" s="341" t="s">
        <v>630</v>
      </c>
      <c r="B24" s="341"/>
      <c r="C24" s="341"/>
      <c r="D24" s="341"/>
      <c r="E24" s="341"/>
      <c r="F24" s="341"/>
      <c r="G24" s="341"/>
      <c r="H24" s="341"/>
      <c r="I24" s="365"/>
    </row>
    <row r="25" spans="1:9" ht="15">
      <c r="A25" s="341"/>
      <c r="B25" s="341"/>
      <c r="C25" s="341"/>
      <c r="D25" s="341"/>
      <c r="E25" s="341"/>
      <c r="F25" s="341"/>
      <c r="G25" s="341"/>
      <c r="H25" s="341"/>
      <c r="I25" s="366"/>
    </row>
    <row r="26" spans="1:9" ht="12.75">
      <c r="A26" s="345" t="s">
        <v>631</v>
      </c>
      <c r="B26" s="345" t="s">
        <v>632</v>
      </c>
      <c r="C26" s="345" t="s">
        <v>633</v>
      </c>
      <c r="D26" s="66" t="s">
        <v>634</v>
      </c>
      <c r="E26" s="66"/>
      <c r="F26" s="66"/>
      <c r="G26" s="66"/>
      <c r="H26" s="368" t="s">
        <v>635</v>
      </c>
      <c r="I26" s="369"/>
    </row>
    <row r="27" spans="1:9" ht="12.75">
      <c r="A27" s="275"/>
      <c r="B27" s="275"/>
      <c r="C27" s="264"/>
      <c r="D27" s="345"/>
      <c r="E27" s="345"/>
      <c r="F27" s="345"/>
      <c r="G27" s="345"/>
      <c r="H27" s="368"/>
      <c r="I27" s="369"/>
    </row>
    <row r="28" spans="1:9" s="89" customFormat="1" ht="12.75">
      <c r="A28" s="346" t="s">
        <v>636</v>
      </c>
      <c r="B28" s="346">
        <v>700</v>
      </c>
      <c r="C28" s="361"/>
      <c r="D28" s="346" t="s">
        <v>637</v>
      </c>
      <c r="E28" s="346"/>
      <c r="F28" s="346"/>
      <c r="G28" s="346"/>
      <c r="H28" s="22">
        <f>SUM(H29:H30)</f>
        <v>3918509</v>
      </c>
      <c r="I28" s="370"/>
    </row>
    <row r="29" spans="1:9" s="270" customFormat="1" ht="12.75">
      <c r="A29" s="349"/>
      <c r="B29" s="349"/>
      <c r="C29" s="349">
        <v>70001</v>
      </c>
      <c r="D29" s="349" t="s">
        <v>638</v>
      </c>
      <c r="E29" s="349"/>
      <c r="F29" s="349"/>
      <c r="G29" s="349"/>
      <c r="H29" s="171">
        <f>3869915-101406</f>
        <v>3768509</v>
      </c>
      <c r="I29" s="371"/>
    </row>
    <row r="30" spans="1:9" s="270" customFormat="1" ht="12.75">
      <c r="A30" s="349"/>
      <c r="B30" s="349"/>
      <c r="C30" s="349">
        <v>70095</v>
      </c>
      <c r="D30" s="349" t="s">
        <v>639</v>
      </c>
      <c r="E30" s="349"/>
      <c r="F30" s="349"/>
      <c r="G30" s="349"/>
      <c r="H30" s="171">
        <v>150000</v>
      </c>
      <c r="I30" s="372"/>
    </row>
    <row r="31" spans="1:9" ht="12.75">
      <c r="A31" s="353"/>
      <c r="B31" s="353"/>
      <c r="C31" s="353"/>
      <c r="D31" s="353"/>
      <c r="E31" s="353"/>
      <c r="F31" s="353"/>
      <c r="G31" s="353"/>
      <c r="H31" s="354"/>
      <c r="I31" s="373"/>
    </row>
    <row r="32" spans="1:9" s="89" customFormat="1" ht="16.5" customHeight="1">
      <c r="A32" s="346" t="s">
        <v>640</v>
      </c>
      <c r="B32" s="346">
        <v>900</v>
      </c>
      <c r="C32" s="361"/>
      <c r="D32" s="346" t="s">
        <v>641</v>
      </c>
      <c r="E32" s="346"/>
      <c r="F32" s="346"/>
      <c r="G32" s="346"/>
      <c r="H32" s="22">
        <f>SUM(H33:H36)</f>
        <v>809774</v>
      </c>
      <c r="I32" s="374"/>
    </row>
    <row r="33" spans="1:9" s="270" customFormat="1" ht="12.75">
      <c r="A33" s="349"/>
      <c r="B33" s="349"/>
      <c r="C33" s="349">
        <v>90002</v>
      </c>
      <c r="D33" s="349" t="s">
        <v>642</v>
      </c>
      <c r="E33" s="349"/>
      <c r="F33" s="349"/>
      <c r="G33" s="349"/>
      <c r="H33" s="171">
        <v>354103</v>
      </c>
      <c r="I33" s="371"/>
    </row>
    <row r="34" spans="1:9" s="270" customFormat="1" ht="12.75">
      <c r="A34" s="349"/>
      <c r="B34" s="349"/>
      <c r="C34" s="349">
        <v>90003</v>
      </c>
      <c r="D34" s="349" t="s">
        <v>643</v>
      </c>
      <c r="E34" s="349"/>
      <c r="F34" s="349"/>
      <c r="G34" s="349"/>
      <c r="H34" s="171">
        <v>140000</v>
      </c>
      <c r="I34" s="372"/>
    </row>
    <row r="35" spans="1:9" s="270" customFormat="1" ht="12.75">
      <c r="A35" s="349"/>
      <c r="B35" s="349"/>
      <c r="C35" s="349">
        <v>90004</v>
      </c>
      <c r="D35" s="349" t="s">
        <v>644</v>
      </c>
      <c r="E35" s="349"/>
      <c r="F35" s="349"/>
      <c r="G35" s="349"/>
      <c r="H35" s="171">
        <v>100000</v>
      </c>
      <c r="I35" s="371"/>
    </row>
    <row r="36" spans="1:9" s="270" customFormat="1" ht="12.75">
      <c r="A36" s="349"/>
      <c r="B36" s="349"/>
      <c r="C36" s="349">
        <v>90095</v>
      </c>
      <c r="D36" s="349" t="s">
        <v>645</v>
      </c>
      <c r="E36" s="349"/>
      <c r="F36" s="349"/>
      <c r="G36" s="349"/>
      <c r="H36" s="171">
        <v>215671</v>
      </c>
      <c r="I36" s="371"/>
    </row>
    <row r="37" spans="1:9" ht="12.75">
      <c r="A37" s="353"/>
      <c r="B37" s="353"/>
      <c r="C37" s="353"/>
      <c r="D37" s="353"/>
      <c r="E37" s="353"/>
      <c r="F37" s="353"/>
      <c r="G37" s="353"/>
      <c r="H37" s="167"/>
      <c r="I37" s="369"/>
    </row>
    <row r="38" spans="1:10" s="89" customFormat="1" ht="12.75">
      <c r="A38" s="361"/>
      <c r="B38" s="361"/>
      <c r="C38" s="361"/>
      <c r="D38" s="346" t="s">
        <v>646</v>
      </c>
      <c r="E38" s="346"/>
      <c r="F38" s="346"/>
      <c r="G38" s="346"/>
      <c r="H38" s="22">
        <f>H32+H28</f>
        <v>4728283</v>
      </c>
      <c r="I38" s="375"/>
      <c r="J38" s="87"/>
    </row>
    <row r="39" spans="1:11" s="3" customFormat="1" ht="12.75">
      <c r="A39" s="359"/>
      <c r="B39" s="359"/>
      <c r="C39" s="359"/>
      <c r="D39" s="359" t="s">
        <v>647</v>
      </c>
      <c r="E39" s="359"/>
      <c r="F39" s="359"/>
      <c r="G39" s="359"/>
      <c r="H39" s="24">
        <v>101406</v>
      </c>
      <c r="I39" s="376"/>
      <c r="J39" s="377"/>
      <c r="K39" s="377"/>
    </row>
    <row r="40" ht="12.75">
      <c r="I40" s="378"/>
    </row>
  </sheetData>
  <mergeCells count="34">
    <mergeCell ref="G1:H1"/>
    <mergeCell ref="B2:H2"/>
    <mergeCell ref="A4:H4"/>
    <mergeCell ref="A5:H5"/>
    <mergeCell ref="A7:I7"/>
    <mergeCell ref="A9:H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24:H25"/>
    <mergeCell ref="D26:G26"/>
    <mergeCell ref="D27:G27"/>
    <mergeCell ref="D28:G28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5" sqref="C5"/>
    </sheetView>
  </sheetViews>
  <sheetFormatPr defaultColWidth="9.00390625" defaultRowHeight="12.75"/>
  <cols>
    <col min="1" max="1" width="29.125" style="10" customWidth="1"/>
    <col min="2" max="2" width="21.125" style="10" customWidth="1"/>
    <col min="3" max="3" width="9.125" style="10" customWidth="1"/>
    <col min="4" max="4" width="11.25390625" style="10" customWidth="1"/>
    <col min="5" max="7" width="0" style="10" hidden="1" customWidth="1"/>
    <col min="8" max="8" width="9.125" style="10" customWidth="1"/>
    <col min="9" max="9" width="5.00390625" style="10" customWidth="1"/>
    <col min="10" max="256" width="9.125" style="10" customWidth="1"/>
  </cols>
  <sheetData>
    <row r="1" spans="1:5" s="10" customFormat="1" ht="12.75">
      <c r="A1" s="10"/>
      <c r="B1" s="221" t="s">
        <v>648</v>
      </c>
      <c r="C1" s="221"/>
      <c r="D1" s="379"/>
      <c r="E1" s="379"/>
    </row>
    <row r="2" spans="1:9" s="10" customFormat="1" ht="39.75" customHeight="1">
      <c r="A2" s="10"/>
      <c r="B2" s="221" t="s">
        <v>649</v>
      </c>
      <c r="C2" s="221"/>
      <c r="D2" s="8"/>
      <c r="E2" s="8"/>
      <c r="F2" s="8"/>
      <c r="G2" s="8"/>
      <c r="H2" s="8"/>
      <c r="I2" s="8"/>
    </row>
    <row r="3" spans="7:9" s="10" customFormat="1" ht="12.75">
      <c r="G3" s="379"/>
      <c r="H3" s="379"/>
      <c r="I3" s="379"/>
    </row>
    <row r="4" s="10" customFormat="1" ht="12.75"/>
    <row r="5" spans="1:9" s="10" customFormat="1" ht="12.75">
      <c r="A5" s="8" t="s">
        <v>650</v>
      </c>
      <c r="B5" s="8"/>
      <c r="C5" s="8"/>
      <c r="E5" s="8"/>
      <c r="F5" s="8"/>
      <c r="G5" s="8"/>
      <c r="H5" s="8"/>
      <c r="I5" s="8"/>
    </row>
    <row r="6" s="10" customFormat="1" ht="12.75"/>
    <row r="7" spans="1:6" s="10" customFormat="1" ht="12.75">
      <c r="A7" s="380">
        <v>1</v>
      </c>
      <c r="B7" s="380">
        <v>2</v>
      </c>
      <c r="C7" s="381"/>
      <c r="E7" s="380"/>
      <c r="F7" s="380"/>
    </row>
    <row r="8" spans="1:6" s="10" customFormat="1" ht="12.75">
      <c r="A8" s="380" t="s">
        <v>651</v>
      </c>
      <c r="B8" s="380" t="s">
        <v>652</v>
      </c>
      <c r="C8" s="381"/>
      <c r="E8" s="380"/>
      <c r="F8" s="380"/>
    </row>
    <row r="9" spans="1:6" s="10" customFormat="1" ht="12.75">
      <c r="A9" s="382" t="s">
        <v>653</v>
      </c>
      <c r="B9" s="383">
        <v>2000</v>
      </c>
      <c r="C9" s="384"/>
      <c r="E9" s="383"/>
      <c r="F9" s="383"/>
    </row>
    <row r="10" spans="1:6" s="10" customFormat="1" ht="12.75">
      <c r="A10" s="385" t="s">
        <v>654</v>
      </c>
      <c r="B10" s="383">
        <v>2000</v>
      </c>
      <c r="C10" s="386"/>
      <c r="E10" s="383"/>
      <c r="F10" s="383"/>
    </row>
    <row r="11" spans="1:6" s="10" customFormat="1" ht="12.75">
      <c r="A11" s="385" t="s">
        <v>655</v>
      </c>
      <c r="B11" s="383">
        <v>2000</v>
      </c>
      <c r="C11" s="386"/>
      <c r="E11" s="383"/>
      <c r="F11" s="383"/>
    </row>
    <row r="12" spans="1:6" s="10" customFormat="1" ht="12.75">
      <c r="A12" s="385" t="s">
        <v>656</v>
      </c>
      <c r="B12" s="383">
        <v>2000</v>
      </c>
      <c r="C12" s="386"/>
      <c r="E12" s="383"/>
      <c r="F12" s="383"/>
    </row>
    <row r="13" spans="1:6" s="10" customFormat="1" ht="12.75">
      <c r="A13" s="385" t="s">
        <v>657</v>
      </c>
      <c r="B13" s="383">
        <v>5042</v>
      </c>
      <c r="C13" s="386"/>
      <c r="E13" s="383"/>
      <c r="F13" s="383"/>
    </row>
    <row r="14" spans="1:6" s="10" customFormat="1" ht="12.75">
      <c r="A14" s="385" t="s">
        <v>658</v>
      </c>
      <c r="B14" s="383">
        <v>2000</v>
      </c>
      <c r="C14" s="386"/>
      <c r="E14" s="383"/>
      <c r="F14" s="383"/>
    </row>
    <row r="15" spans="1:6" s="10" customFormat="1" ht="12.75">
      <c r="A15" s="385" t="s">
        <v>659</v>
      </c>
      <c r="B15" s="383">
        <v>2000</v>
      </c>
      <c r="C15" s="386"/>
      <c r="E15" s="383"/>
      <c r="F15" s="383"/>
    </row>
    <row r="16" spans="1:6" s="10" customFormat="1" ht="12.75">
      <c r="A16" s="385" t="s">
        <v>660</v>
      </c>
      <c r="B16" s="383">
        <v>2000</v>
      </c>
      <c r="C16" s="386"/>
      <c r="E16" s="383"/>
      <c r="F16" s="383"/>
    </row>
    <row r="17" spans="1:6" s="10" customFormat="1" ht="12.75">
      <c r="A17" s="385" t="s">
        <v>661</v>
      </c>
      <c r="B17" s="383">
        <v>2000</v>
      </c>
      <c r="C17" s="386"/>
      <c r="E17" s="383"/>
      <c r="F17" s="383"/>
    </row>
    <row r="18" spans="1:6" s="10" customFormat="1" ht="24.75">
      <c r="A18" s="387" t="s">
        <v>662</v>
      </c>
      <c r="B18" s="383">
        <f>SUM(B9:B17)</f>
        <v>21042</v>
      </c>
      <c r="C18" s="388"/>
      <c r="E18" s="389"/>
      <c r="F18" s="389"/>
    </row>
  </sheetData>
  <mergeCells count="15">
    <mergeCell ref="B1:C1"/>
    <mergeCell ref="B2:C2"/>
    <mergeCell ref="G3:I3"/>
    <mergeCell ref="A5:B5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Zbigniew Wojtyło</cp:lastModifiedBy>
  <cp:lastPrinted>2005-11-14T13:08:32Z</cp:lastPrinted>
  <dcterms:created xsi:type="dcterms:W3CDTF">2002-10-29T13:03:50Z</dcterms:created>
  <dcterms:modified xsi:type="dcterms:W3CDTF">2005-11-13T21:39:16Z</dcterms:modified>
  <cp:category/>
  <cp:version/>
  <cp:contentType/>
  <cp:contentStatus/>
  <cp:revision>1</cp:revision>
</cp:coreProperties>
</file>