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1"/>
  </bookViews>
  <sheets>
    <sheet name="wydatkiopis" sheetId="1" r:id="rId1"/>
    <sheet name="dotacjedoprzek_" sheetId="2" r:id="rId2"/>
  </sheets>
  <definedNames>
    <definedName name="_xlnm.Print_Area" localSheetId="0">'wydatkiopis'!$1:$427</definedName>
  </definedNames>
  <calcPr fullCalcOnLoad="1"/>
</workbook>
</file>

<file path=xl/sharedStrings.xml><?xml version="1.0" encoding="utf-8"?>
<sst xmlns="http://schemas.openxmlformats.org/spreadsheetml/2006/main" count="453" uniqueCount="453">
  <si>
    <t>Załącznik Nr 2 do Zarządzenia Burmistrza Nr                            z dnia</t>
  </si>
  <si>
    <t>Wykonanie wydatków budżetowych za okres od 1.01- 30 czerwca 2004r. wraz z częścią opisową</t>
  </si>
  <si>
    <t>Lp</t>
  </si>
  <si>
    <t>Dział</t>
  </si>
  <si>
    <t>Rozdział</t>
  </si>
  <si>
    <t>Nazwa</t>
  </si>
  <si>
    <t>Plan po zmianach</t>
  </si>
  <si>
    <t>Wykonanie</t>
  </si>
  <si>
    <t>%</t>
  </si>
  <si>
    <t>010</t>
  </si>
  <si>
    <t>Rolnictwo i łowiectwo</t>
  </si>
  <si>
    <t>01009</t>
  </si>
  <si>
    <t>Spółki wodne</t>
  </si>
  <si>
    <t>Wydatki bieżące</t>
  </si>
  <si>
    <t>część opisowa</t>
  </si>
  <si>
    <t>1.Dotacja celowa z budżetu gminy dla Miejskiej Spółki Wodnej w Kuźni Raciborskiej – konserwacja urządzeń melioracji szczególnej</t>
  </si>
  <si>
    <t>01010</t>
  </si>
  <si>
    <t>Infrastruktura wodociągowa i sanitacyjna wsi</t>
  </si>
  <si>
    <t>Wydatki majątkowe:</t>
  </si>
  <si>
    <t>część opisowa</t>
  </si>
  <si>
    <t xml:space="preserve">1. Budowa sieci wodociągowej w miejscowości Rudy- przysiółek Podbiała I i II </t>
  </si>
  <si>
    <t>2.Modernizacja stacji ujęcia wodociągowego w miejscowości Ruda Kozielska</t>
  </si>
  <si>
    <t>3.Opracowanie  dokumentacji technicznej na modernizację stacji pomp w miejscowości Ruda Kozielska</t>
  </si>
  <si>
    <t>4.Przyłacz wody w miejscowości Siedliska ul. Dąbrowskiego</t>
  </si>
  <si>
    <t>01030</t>
  </si>
  <si>
    <t>Izby Rolnicze</t>
  </si>
  <si>
    <t>Wydatki bieżące:</t>
  </si>
  <si>
    <t>część opisowa</t>
  </si>
  <si>
    <t>1. Przelew środków do Izby Rolniczej w Katowicach - 2% uzyskanych wpływów z podatku  rolnego</t>
  </si>
  <si>
    <t>01095</t>
  </si>
  <si>
    <t>Pozostała  działalność</t>
  </si>
  <si>
    <t>Wydatki bieżące:</t>
  </si>
  <si>
    <t>część opisowa</t>
  </si>
  <si>
    <t>1.Dowóz wody pitnej  do miejscowości Rudy - przysiółek Podbiała I i II</t>
  </si>
  <si>
    <t>020</t>
  </si>
  <si>
    <t>Leśnictwo</t>
  </si>
  <si>
    <t>02001</t>
  </si>
  <si>
    <t>Gospodarka leśna</t>
  </si>
  <si>
    <t>Wydatki bieżące</t>
  </si>
  <si>
    <t>część opisowa</t>
  </si>
  <si>
    <t>1. Wycinka drzew i krzewów na terenie miasta i gminy</t>
  </si>
  <si>
    <t>2. Za wyłączenie gruntów  z produkcji leśnej</t>
  </si>
  <si>
    <t>Transport i łączność</t>
  </si>
  <si>
    <t>Drogi publiczne gminne</t>
  </si>
  <si>
    <t>Wydatki bieżące:</t>
  </si>
  <si>
    <t>część opisowa</t>
  </si>
  <si>
    <t>1. Remonty dróg ( w tym remont ul. Sportowej w miejscowości Ruda Kozielska -10 999,60 zł. oraz remont ul. Klasztornej w Kuźni Raciborskiej - 29 979,12 zł.)</t>
  </si>
  <si>
    <t>2. Zakup materiałów</t>
  </si>
  <si>
    <t>Wydatki majątkowe:</t>
  </si>
  <si>
    <t>część opisowa</t>
  </si>
  <si>
    <t>1. Opracowanie dokumentacji technicznej- przedłużenie ul. Kościuszki oraz ul. Raciborskiej ( do Dobiosza ) w Turzu</t>
  </si>
  <si>
    <t>2. Budowa parkingu przy ul. Kozielskiej w Kuźni Raciborskiej</t>
  </si>
  <si>
    <t>3. Zakup kostki brukowej na budowę parkingu w miejscowości Rudy</t>
  </si>
  <si>
    <t>Drogi wewnętrzne</t>
  </si>
  <si>
    <t>Wydatki bieżące:</t>
  </si>
  <si>
    <t>część opisowa</t>
  </si>
  <si>
    <t>1. Dojazd do gruntów rolnych</t>
  </si>
  <si>
    <t>Gospodarka mieszkaniowa</t>
  </si>
  <si>
    <t>Gospodarka gruntami i nieruchomościami</t>
  </si>
  <si>
    <t>Wydatki bieżące:</t>
  </si>
  <si>
    <t>część opisowa</t>
  </si>
  <si>
    <t>1. Za sporządzenie wycen nieruchomości, sporządzanie map</t>
  </si>
  <si>
    <t>2. Różne opłaty i składki</t>
  </si>
  <si>
    <t>Wydatki majątkowe:</t>
  </si>
  <si>
    <t>część opisowa</t>
  </si>
  <si>
    <t>1. Wykup gruntu pod drogi</t>
  </si>
  <si>
    <t>2 .Pierwokup baru Przystanek</t>
  </si>
  <si>
    <t>Pozostała działalność</t>
  </si>
  <si>
    <t>Wydatki bieżące</t>
  </si>
  <si>
    <t>część opisowa</t>
  </si>
  <si>
    <t>1.Remont lokali po eksmisjach</t>
  </si>
  <si>
    <t>2.Dotacja przedmiotowa z budżetu dla zakładu budżetowego - remonty komunalnych budynków mieszkalnych</t>
  </si>
  <si>
    <t>Działalność usługowa</t>
  </si>
  <si>
    <t>Opracowania geodezyjne i kartograficzne</t>
  </si>
  <si>
    <t>Wydatki bieżące:</t>
  </si>
  <si>
    <t>część opisowa</t>
  </si>
  <si>
    <t>1. Na opracowania geodezyjne - zmiany planu zagospodarowania przestrzennego</t>
  </si>
  <si>
    <t>Pozostała działalność</t>
  </si>
  <si>
    <t>Wydatki bieżące :</t>
  </si>
  <si>
    <t>część opisowa</t>
  </si>
  <si>
    <t>1.Opracowanie strategii gminy</t>
  </si>
  <si>
    <t>Administracja publiczna</t>
  </si>
  <si>
    <t>Urzędy wojewódzkie (zadania zlecone)</t>
  </si>
  <si>
    <t>Wydatki bieżące:</t>
  </si>
  <si>
    <t>1. Wynagrodzenia i pochodne od wynagrodzeń</t>
  </si>
  <si>
    <t>Rady gmin (miast i miast na prawach powiatu)</t>
  </si>
  <si>
    <t>Wydatki bieżące:</t>
  </si>
  <si>
    <t>1. Diety dla radnych</t>
  </si>
  <si>
    <t>2. Pozostałe wydatki</t>
  </si>
  <si>
    <t>Urzędy gmin (miast i miast na prawach powiatu)</t>
  </si>
  <si>
    <t>Wydatki bieżące:</t>
  </si>
  <si>
    <t>1. Wynagrodzenia i pochodne od wynagrodzeń</t>
  </si>
  <si>
    <t>2. Odpis na ZFŚS</t>
  </si>
  <si>
    <t>3. Pozostałe wydatki na utrzymanie tut. Urzędu</t>
  </si>
  <si>
    <t>część opisowa</t>
  </si>
  <si>
    <t>Na pozostałe wydatki związane z utrzymaniem Urzędu Miejskiego składały się min. wydatki na:  zakup energii, opału,wody,materiałów biurowych,opłaty za rozmowy telefoniczne, opłaty pocztowe, umowę zlecenia na obsługę prawną</t>
  </si>
  <si>
    <t>Wydatki majątkowe :</t>
  </si>
  <si>
    <t>część opisowa</t>
  </si>
  <si>
    <t>1. Informatyzacja Urzędu Miejskiego</t>
  </si>
  <si>
    <t>Pozostała działalność</t>
  </si>
  <si>
    <t>Wydatki bieżące:</t>
  </si>
  <si>
    <t>część opisowa</t>
  </si>
  <si>
    <t>1. Diety dla sołtysów za udział w Sesjach Rady Miejskiej oraz komisjach stałych Rady Miejskiej</t>
  </si>
  <si>
    <t>2.Promocja gminy</t>
  </si>
  <si>
    <t>3.Współpraca Rudy- Bolatice oraz z gminami partnerskimi</t>
  </si>
  <si>
    <t>4. Składka na rzecz "Euroregion Silesia"</t>
  </si>
  <si>
    <t>5. Wydatki do dyspozycji jednostek pomocniczych</t>
  </si>
  <si>
    <t>6. Pozostałe wydatki</t>
  </si>
  <si>
    <t>Urzędy naczelnych organów władzy państwowej, kontroli i ochrony prawa oraz sądownictwa</t>
  </si>
  <si>
    <t>Urzędy naczelnych organów władzy państwowej, kontroli i ochrony prawa</t>
  </si>
  <si>
    <t>Wydatki bieżące:</t>
  </si>
  <si>
    <t>1. Środki na prowadzenie rejestru wyborców</t>
  </si>
  <si>
    <t>Wybory do rad gmin, rad powiatów i sejmików województw, wybory wójtów, burmistrzów i prezydentów miast oraz referenda gminne, powiatowe i wojewódzkie</t>
  </si>
  <si>
    <t>Wydatki bieżące:</t>
  </si>
  <si>
    <t>część opisowa</t>
  </si>
  <si>
    <t>1. Zwrot niewykorzystanych dotacji</t>
  </si>
  <si>
    <t>2. Wydatki bieżące związane z przeprowadzeniem wyborów uzupełniających do Rady Miejskiej</t>
  </si>
  <si>
    <t>Wybory do Parlamentu Europejskiego</t>
  </si>
  <si>
    <t>Wydatki bieżące:</t>
  </si>
  <si>
    <t>część opisowa</t>
  </si>
  <si>
    <t>1. Środki wykorzystano na przeprowadzenie wyborów do Parlamentu Europejskiego</t>
  </si>
  <si>
    <t>Bezpieczeństwo publiczne i ochrona przeciwpożarowa</t>
  </si>
  <si>
    <t>Komendy wojewódzkie Policji</t>
  </si>
  <si>
    <t>Wydatki bieżące:</t>
  </si>
  <si>
    <t>część opisowa</t>
  </si>
  <si>
    <t>1. Wpłaty jednostek na rzecz środków specjalnych - remont Posterunku Policji w Kuźni Raciborskiej</t>
  </si>
  <si>
    <t>Wydatki majątkowe:</t>
  </si>
  <si>
    <t>część opisowa</t>
  </si>
  <si>
    <t>1. Wpłaty  jednostek na rzecz środków specjalnych na finansowanie lub dofinansowanie inwestycji - dofinansowanie zakupu samochodu dla Posterunku Policji w Kuźni Raciborskiej</t>
  </si>
  <si>
    <t>Ochotnicze straże pożarne</t>
  </si>
  <si>
    <t>Wydatki bieżące:</t>
  </si>
  <si>
    <t>część opisowa</t>
  </si>
  <si>
    <t>1. Na utrzymanie jednostek ochotniczych straży pożarnych</t>
  </si>
  <si>
    <t>2.Wymiana okien w budynku OSP przy ul. Wildek w miejscowości Ruda Kozielska</t>
  </si>
  <si>
    <t>3. Remont budynku OSP w Turzu</t>
  </si>
  <si>
    <t>Wydatki majątkowe :</t>
  </si>
  <si>
    <t>część opisowa</t>
  </si>
  <si>
    <t>1. Dokończenie  rozbudowy OSP Jankowice</t>
  </si>
  <si>
    <t>2. Dokumentacja techniczna na zabezpieczenie budynku OSP w miejscowości Kuźnia Raciborska</t>
  </si>
  <si>
    <t>Obrona cywilna</t>
  </si>
  <si>
    <t>Wydatki bieżące:</t>
  </si>
  <si>
    <t>część opisowa</t>
  </si>
  <si>
    <t>1. Wynagrodzenia i pochodne od wynagrodzeń</t>
  </si>
  <si>
    <t>2.Konserwacja systemu alarmowania</t>
  </si>
  <si>
    <t>Wydatki majątkowe:</t>
  </si>
  <si>
    <t>część opisowa</t>
  </si>
  <si>
    <t>1. Zakup i instalacja urządzeń radiowych RSWS w jednostkach OSP</t>
  </si>
  <si>
    <t>9</t>
  </si>
  <si>
    <t>Dochody od osób prawnych , od osób fizycznych i od innych jednostek nie posiadających osobowości  prawnej oraz wydatki związane z ich poborem</t>
  </si>
  <si>
    <t>Pobór podatków , opłat i niepodatkowych należności  budżetowych</t>
  </si>
  <si>
    <t>Wydatki bieżące</t>
  </si>
  <si>
    <t>część opisowa</t>
  </si>
  <si>
    <t>1.Wynagrodzenia agencyjno prowizyjne</t>
  </si>
  <si>
    <t>2.Zakup materiałów i wyposażenia</t>
  </si>
  <si>
    <t>0.00%</t>
  </si>
  <si>
    <t>3. Zakup usług pozostałych</t>
  </si>
  <si>
    <t>0.00%</t>
  </si>
  <si>
    <t>4. Różne opłaty i składki</t>
  </si>
  <si>
    <t>10</t>
  </si>
  <si>
    <t>Obsługa długu publicznego</t>
  </si>
  <si>
    <t>Obsługa papierów wartościowych, kredytów i pożyczek jednostek samorządu terytorialnego</t>
  </si>
  <si>
    <t>Wydatki  bieżące:</t>
  </si>
  <si>
    <t>część opisowa</t>
  </si>
  <si>
    <t>1. Odsetki od pożyczek i kredytów</t>
  </si>
  <si>
    <t>11</t>
  </si>
  <si>
    <t>Różne rozliczenia</t>
  </si>
  <si>
    <t xml:space="preserve"> </t>
  </si>
  <si>
    <t>Rezerwy ogólne i celowe</t>
  </si>
  <si>
    <t>Wydatki bieżące</t>
  </si>
  <si>
    <t>12</t>
  </si>
  <si>
    <t>Oświata i wychowanie</t>
  </si>
  <si>
    <t>45.6%</t>
  </si>
  <si>
    <t>Szkoły podstawowe</t>
  </si>
  <si>
    <t>Wydatki bieżące:</t>
  </si>
  <si>
    <t>1. Wynagrodzenia i pochodne od wynagrodzeń</t>
  </si>
  <si>
    <t>2. Pozostałe wydatki</t>
  </si>
  <si>
    <t>w tym: odpis na ZFŚS</t>
  </si>
  <si>
    <t>Wydatki majątkowe :</t>
  </si>
  <si>
    <t>część opisowa</t>
  </si>
  <si>
    <t>1.Modernizacja źródeł ciepła wraz z wymianą instalacji c.o. w budynku Szkoły Podstawowej przy ul. Rogera w miejscowości Rudy</t>
  </si>
  <si>
    <t>2.Opracowanie dokumentacji i projektu hali sportowej przy ZSO w Rudach</t>
  </si>
  <si>
    <t>część opisowa</t>
  </si>
  <si>
    <t>Na terenie gminy funkcjonują 4 szkoły podstawowe / 2 wchodzą w skład zespołu szkolno przedszkolnego w Budziskach i Turzu/  do których   uczęszcza 812 uczniów - 42 oddziały. Zatrudnienie 71,94 etatów  pracowników pedagogicznych  i 16,67 etatów  pracowników  administracyjno – obsługowych. Wydatki pozapłacowe : dodatki mieszkaniowe i wiejskie /38 713 zł/zakup opału /25 982 zł /, koszty energii elektrycznej i wody /23 218 zł / usługi łączności , artykuły biurowe , koszty delegacji pracowników własnych.</t>
  </si>
  <si>
    <t>Przedszkola</t>
  </si>
  <si>
    <t>Wydatki bieżące:</t>
  </si>
  <si>
    <t>1. Wynagrodzenia i pochodne od wynagrodzeń</t>
  </si>
  <si>
    <t>2. Pozostałe wydatki</t>
  </si>
  <si>
    <t>Wydatki majątkowe:</t>
  </si>
  <si>
    <t>część opisowa</t>
  </si>
  <si>
    <t>1. Modernizacja źródeł ciepła oraz wymiana  instalacji c.o. w budynku  Przedszkola Nr 2 przy ulicy Westerplatte w Kuźni Raciborskiej</t>
  </si>
  <si>
    <t>część opisowa</t>
  </si>
  <si>
    <t>W Gminie funkcjonują 4 przedszkola oraz 2 oddziały przedszkolne w Zespołach Szkolno - Przedszkolnych w Budziskach i Turzu, do których uczęszcza 342 dzieci - 15 oddziałów. Zatrudnienie to : 21,60 etatu nauczycielskiego oraz 24,03 etatu pracowników administracyjno - obsługowych. Wydatki pozapłacowe to dodatki mieszkaniowe i wiejskie (10 211 zł.) zakup opału (12 278 zł) , koszty energii elektrycznej i wody (13 686 zł ), usługi łączności, artykuły biurowe, koszty delegacji pracowników własnych oraz materiałów i usług niezbędnych do prawidłowego funkcjonowania placówek. W Zespole Szkolno - Przedszkolnym w Budziskach wykonano plac zabaw dla dzieci przedszkolnych oraz remont ogrodzenia koszt całkowity 10 000 zł.</t>
  </si>
  <si>
    <t>Gimnazja</t>
  </si>
  <si>
    <t>Wydatki bieżące:</t>
  </si>
  <si>
    <t>1. Wynagrodzenia i pochodne od wynagrodzeń</t>
  </si>
  <si>
    <t>2. Pozostałe wydatki</t>
  </si>
  <si>
    <t>w tym : odpis na ZFŚS</t>
  </si>
  <si>
    <t>Wydatki majątkowe:</t>
  </si>
  <si>
    <t>część opisowa</t>
  </si>
  <si>
    <t>1. Termoizolacja przegród zewnętrznych, wymiana  stolarki w obiektach Zespołu Szkół Ogólnokształcących przy ulicy Piaskowej w Kuźni Raciborskiej</t>
  </si>
  <si>
    <t>część opisowa</t>
  </si>
  <si>
    <t>W gminie funkcjonują 2 gimnazja w Kuźni Raciborskiej i Rudach, do których uczęszcza 508 uczniów – 21 oddziałów. Zatrudnionych jest 36,34 etatu pracowników pedagogicznych i 9,68 etatu pracowników administracyjno obsługowych</t>
  </si>
  <si>
    <t>Dowożenie uczniów do szkół</t>
  </si>
  <si>
    <t>Wydatki bieżące</t>
  </si>
  <si>
    <t>część opisowa</t>
  </si>
  <si>
    <t>Uczniów dowozi się   do Szkoły Podstawowej i Gimnazjum w Kuźni Raciborskiej  z miejscowości Siedliska, Turze, Budziska i Ruda  oraz do Szkoły Podstawowej  i Gimnazjum w  Rudach  z sołectw  Jankowice, Ruda Kozielska oraz przysiółka Przerycie i Biały Dwór . Łącznie w gminie do Szkół Podstawowych i Gimnazjum dowozi się 323 uczniów.</t>
  </si>
  <si>
    <t>Zespoły obsługi ekonomiczno - administracyjnej szkół</t>
  </si>
  <si>
    <t>Wydatki bieżące:</t>
  </si>
  <si>
    <t>1. Wynagrodzenia i pochodne od wynagrodzeń</t>
  </si>
  <si>
    <t>2. Pozostałe wydatki</t>
  </si>
  <si>
    <t xml:space="preserve">    w tym odpis na ZFŚS</t>
  </si>
  <si>
    <t>Wydatki majątkowe:</t>
  </si>
  <si>
    <t>1. Zakupy inwestycyjne - ksero, komputer</t>
  </si>
  <si>
    <t>część opisowa</t>
  </si>
  <si>
    <t>W  zespole zatrudnionych jest 6,25 etatów  pracowników administracyjnych . Podstawowym celem  działania MZO jest zapewnienie obsługi finansowo- księgowej , płacowej i organizacyjnej gminnych placówek oświatowych oraz koordynacja  ich działalności. Wydatki majątkowe : zakup  komputera , oprogramowania - koszt całkowity 3725</t>
  </si>
  <si>
    <t>Licea ogólnokształcące</t>
  </si>
  <si>
    <t>Wydatki bieżące:</t>
  </si>
  <si>
    <t>1. Wynagrodzenia i pochodne od wynagrodzeń</t>
  </si>
  <si>
    <t>2. Pozostałe wydatki</t>
  </si>
  <si>
    <t xml:space="preserve">    w tym odpis na ZFŚS</t>
  </si>
  <si>
    <t>część opisowa</t>
  </si>
  <si>
    <t>Liceum Ogólnokształcące  wchodzi w  skład Zespołu Szkół Ogólnokształcących w Kuźni Raciborskiej, od 1.01.2003r jest zadaniem  własnym gminy. Zatrudnionych jest 1,56  etatu pracowników  pedagogicznych. W szkole uczy się 20 uczniów na 1 oddziale.</t>
  </si>
  <si>
    <t>Licea profilowane</t>
  </si>
  <si>
    <t>Wydatki bieżące</t>
  </si>
  <si>
    <t>1. Wynagrodzenia i pochodne  od wynagrodzeń</t>
  </si>
  <si>
    <t>2. Pozostałe wydatki</t>
  </si>
  <si>
    <t>Szkoły zawodowe</t>
  </si>
  <si>
    <t>Wydatki bieżące:</t>
  </si>
  <si>
    <t>1.Wynagrodzenia i pochodne od wynagrodzeń</t>
  </si>
  <si>
    <t>2. Pozostałe wydatki</t>
  </si>
  <si>
    <t>Dokształcanie i doskonalenie nauczycieli</t>
  </si>
  <si>
    <t>Wydatki bieżące:</t>
  </si>
  <si>
    <t>cześć opisowa</t>
  </si>
  <si>
    <t>W tym m.in. kwota  10 840 zł- dopłata do czesnego , koszty delegacji metodyka 522 zł , kursy i szkolenia 6 088 zł , materiały administracyjno- biurowe         543 zł.</t>
  </si>
  <si>
    <t>Pozostała działalność</t>
  </si>
  <si>
    <t>Wydatki bieżące :</t>
  </si>
  <si>
    <t>w tym : odpis na ZFŚS</t>
  </si>
  <si>
    <t>część opisowa</t>
  </si>
  <si>
    <t>Kwota 27 500zł to planowany odpis na ZFŚS dla nauczycieli , emerytów i rencistów</t>
  </si>
  <si>
    <t>13</t>
  </si>
  <si>
    <t>Ochrona zdrowia</t>
  </si>
  <si>
    <t>Przeciwdziałanie alkoholizmowi</t>
  </si>
  <si>
    <t>Wydatki bieżące:</t>
  </si>
  <si>
    <t>1.Dotacja dla stowarzyszeń</t>
  </si>
  <si>
    <t>2.Dotacja dla instytucji kultury</t>
  </si>
  <si>
    <t>3. Pozostałe wydatki</t>
  </si>
  <si>
    <t>Pozostała działalność</t>
  </si>
  <si>
    <t>Wydatki bieżące:</t>
  </si>
  <si>
    <t>część opisowa</t>
  </si>
  <si>
    <t>1. Remont Ośrodka Zdrowia w miejscowości Rudy</t>
  </si>
  <si>
    <t>14</t>
  </si>
  <si>
    <t>Pomoc społeczna</t>
  </si>
  <si>
    <t>Świadczenia rodzinne oraz składki na ubezpieczenia emerytalne i rentowe z ubezpieczenia społecznego</t>
  </si>
  <si>
    <t>Wydatki bieżące:</t>
  </si>
  <si>
    <t>część opisowa</t>
  </si>
  <si>
    <t xml:space="preserve">1. Od miesiąca maja do czerwca br. MOPS zgodnie z ustawą o świadczeniach rodzinnych wypłacił zasiłkobiorcom następujące  świadczenia  rodzinne wraz z dodatkami :               </t>
  </si>
  <si>
    <t xml:space="preserve"> * zasiłki rodzinne                                                                                    45 173 zł</t>
  </si>
  <si>
    <t>* dodatek z tytułu urodzenia dziecka                                                           2 500 zł</t>
  </si>
  <si>
    <t>* dodatek z tytułu opieki nad dzieckiem okresie urlopu wychowawczego      24 975 zł</t>
  </si>
  <si>
    <t xml:space="preserve">* dodatek z tytułu samot. wychow. dziecka i utraty prawa do zasiłku bezrobotnego 800 zł </t>
  </si>
  <si>
    <t>*dodatek z tytułu samotnego  wychowania  dziecka                                    75 440 zł</t>
  </si>
  <si>
    <t>*dodatek z tytułu kształcenia i rehabilitacji dziecka do 5 lat                              300 zł</t>
  </si>
  <si>
    <t xml:space="preserve">* dodatek z tytułu  kształcenia i rehabilitacji dziecka powyżej 5 lat                2 800 zł </t>
  </si>
  <si>
    <t>* dodatek z tytułu dojazdu  do miejscowości w której znajduje   się  szkoła    3 080 zł</t>
  </si>
  <si>
    <t xml:space="preserve">*dodatek  z tytułu zamieszkania w miejscowości w której znajduje  się szkoła  320 zł                                              </t>
  </si>
  <si>
    <t xml:space="preserve">* zasiłek pielęgnacyjny                                                                             9  360 zł    </t>
  </si>
  <si>
    <t xml:space="preserve">* świadczenie pielęgnacyjne                                                                       9 240 zł   </t>
  </si>
  <si>
    <t>Razem świadczenia rodzinne z dodatkami:                                        173 988 zł</t>
  </si>
  <si>
    <t>2. Składki ZUS od podopiecznych od 05-06 2004</t>
  </si>
  <si>
    <t>3. Wynagrodzenia i pochodne od wynagrodzeń</t>
  </si>
  <si>
    <t>4.Pozostałe wydatki na obsługę</t>
  </si>
  <si>
    <t>Wydatki majątkowe:</t>
  </si>
  <si>
    <t>część opisowa</t>
  </si>
  <si>
    <t>1. Zakup zestawu komputerowego oraz programu do obsługi w\w świadczeń wraz z licencją</t>
  </si>
  <si>
    <t>Składki na ubezpieczenia zdrowotne opłacane za osoby pobierające niektóre świadczenia z pomocy społecznej oraz niektóre świadczenia rodzinne</t>
  </si>
  <si>
    <t>Wydatki bieżące:</t>
  </si>
  <si>
    <t>część opisowa</t>
  </si>
  <si>
    <t>1. Składki na ubezpieczenie  zdrowotne  (zadania zlecone).  Opłacono składki na ubezpieczenie  zdrowotne osób pobierających zasiłki stałe z opieki społecznej- udzielono 89 świadczeń.</t>
  </si>
  <si>
    <t>2. Zwrot niewykorzystanej dotacji</t>
  </si>
  <si>
    <t>Zasiłki i pomoc w naturze oraz składki na ubezpieczenia społeczne</t>
  </si>
  <si>
    <t>Wydatki bieżące</t>
  </si>
  <si>
    <t>1. Świadczenia  społeczne / zadania zlecone 61 054 zł + zadania własne 88 919 zł / w tym : 59 838 zł na dożywianie  uczniów  jako środki własne</t>
  </si>
  <si>
    <t>2. Składki na ubezpieczenia społeczne / zadania zlecone/</t>
  </si>
  <si>
    <t>część opisowa</t>
  </si>
  <si>
    <t xml:space="preserve"> W zakresie zadań własnych środki wykorzystano na wypłatę następujących zasiłków</t>
  </si>
  <si>
    <t>1. Obiady  dla dzieci                                                  59 838 zł</t>
  </si>
  <si>
    <t>2. Zasiłki celowe /lekarstwa, żywność /                      29 081 zł</t>
  </si>
  <si>
    <t xml:space="preserve">   Razem :                                                                 88 919 zł</t>
  </si>
  <si>
    <t>Dodatki mieszkaniowe</t>
  </si>
  <si>
    <t>Wydatki bieżące:</t>
  </si>
  <si>
    <t>część opisowa</t>
  </si>
  <si>
    <t>W pierwszym półroczu 2004r. Wypłacono 1504 dodatków mieszkaniowych w tym 1379 dla najemców mieszań będących własnością gminy. Pozostałe 125 dotyczą mieszkań zakładowych , spółdzielczych i własnościowych.</t>
  </si>
  <si>
    <t>85216</t>
  </si>
  <si>
    <t xml:space="preserve">Zasiłki rodzinne,  pielęgnacyjne i wychowawcze </t>
  </si>
  <si>
    <t>Wydatki bieżące</t>
  </si>
  <si>
    <t>1.Zwrot niewykorzystanej dotacji</t>
  </si>
  <si>
    <t>2. Świadczenia społeczne (zadania zlecone)</t>
  </si>
  <si>
    <t>część opisowa</t>
  </si>
  <si>
    <t xml:space="preserve">  Środki wykorzystano na wypłatę  następujących  zasiłków : zasiłki  rodzinne  - 1 493 zł; - zasiłki  pielęgnacyjne -  858 zł .Od miesiąca  maja  rozdział ten zastąpiono rozdziałem 85212 </t>
  </si>
  <si>
    <t>85219</t>
  </si>
  <si>
    <t>Ośrodki pomocy społecznej</t>
  </si>
  <si>
    <t>Wydatki bieżące:</t>
  </si>
  <si>
    <t>1. Wynagrodzenia i pochodne od wynagrodzeń</t>
  </si>
  <si>
    <t>2. Pozostałe wydatki na utrzymanie Ośrodka</t>
  </si>
  <si>
    <t>3. Zwrot niewykorzystanej dotacji</t>
  </si>
  <si>
    <t>część opisowa</t>
  </si>
  <si>
    <t xml:space="preserve">Środki wykorzystano na płace i pochodne od płac dla pracowników: zadania własne - 4 etaty na kwotę 69 163 zł; zadania zlecone - 5,25 etatu na kwotę 71 468 zł. Pozostałe środki wykorzystano na zakupy energii, wody, delegacje, ryczałty, ubezpieczenie mienia, zakupy opału, naprawę pieca CO, opłaty za rozmowy telefoniczne, malowanie pomieszczeń, konserwację alarmu, konserwację ksero </t>
  </si>
  <si>
    <t>Usługi opiekuńcze i specjalistyczne usługi opiekuńcze</t>
  </si>
  <si>
    <t>Wydatki bieżące</t>
  </si>
  <si>
    <t xml:space="preserve">1.Zakup usług </t>
  </si>
  <si>
    <t>część opisowa</t>
  </si>
  <si>
    <t>Środki wykorzystano na  zatrudnienie  opiekunki na umowę zlecenie do opieki nad chorymi  w czasie urlopu opiekunek.</t>
  </si>
  <si>
    <t>Pozostała działalność</t>
  </si>
  <si>
    <t>Wydatki bieżące</t>
  </si>
  <si>
    <t>część opisowa</t>
  </si>
  <si>
    <t>1. Umowa zlecenia za przeprowadzenie wywiadów u osób ubiegających się  przyznanie dodatku mieszkaniowego</t>
  </si>
  <si>
    <t>15</t>
  </si>
  <si>
    <t>Edukacyjna  opieka wychowawcza</t>
  </si>
  <si>
    <t>Świetlice szkolne</t>
  </si>
  <si>
    <t>Wydatki bieżące</t>
  </si>
  <si>
    <t>1. Wynagrodzenia i pochodne od wynagrodzeń</t>
  </si>
  <si>
    <t>2. Pozostałe wydatki</t>
  </si>
  <si>
    <t>w tym : odpis na ZFŚS</t>
  </si>
  <si>
    <t>Wydatki majątkowe:</t>
  </si>
  <si>
    <t>część opisowa</t>
  </si>
  <si>
    <t>1. Zakupy inwestycyjne (kocioł warzelny ZSO Kuźnia Raciborska)</t>
  </si>
  <si>
    <t>część opisowa</t>
  </si>
  <si>
    <t>W gminie są  2 świetlice  i 3 stołówki szkolne / w Zespole Szkół  Ogólnokształcących i Szkole Podstawowej w Kuźni Raciborskiej oraz w  ZSO w Rudach/.Zatrudnionych jest 5 etatów pedagogicznych oraz 11,75 etatu administracyjno-obsługowych.Kwota 20 454 zł to wydatki  pozapłacowe, w tym: (8 300  zł to odpis na ZFŚS) , eksploatacja  stołówki w Rudach – 3 855, środki czystości, zakup sprzętu kuchennego oraz koszty energii i wody.</t>
  </si>
  <si>
    <t xml:space="preserve">Pomoc materialna  dla uczniów </t>
  </si>
  <si>
    <t>Wydatki bieżące:</t>
  </si>
  <si>
    <t>1. Pozostałe wydatki</t>
  </si>
  <si>
    <t>85446</t>
  </si>
  <si>
    <t>Dokształcanie i doskonalenie  nauczycieli</t>
  </si>
  <si>
    <t>Wydatki bieżące:</t>
  </si>
  <si>
    <t>część opisowa</t>
  </si>
  <si>
    <t>1.Szkolenie rad pedagogicznych</t>
  </si>
  <si>
    <t>16</t>
  </si>
  <si>
    <t>Gospodarka komunalna i ochrona środowiska</t>
  </si>
  <si>
    <t>Gospodarka ściekowa i ochrona wód</t>
  </si>
  <si>
    <t>Wydatki bieżące:</t>
  </si>
  <si>
    <t>1.Dotacja celowa przekazana gminie Racibórz z przeznaczeniem na realizację wspólnego zadania międzygminnego - Kanalizacja sanitarna gminy Kuźnia Raciborska z odprowadzeniem ścieków do Raciborza</t>
  </si>
  <si>
    <t>Wydatki majątkowe:</t>
  </si>
  <si>
    <t>1.Dotacje celowe przekazane gminie Racibórz z przeznaczeniem na realizację wspólnego zadania międzygminnego - Kanalizacja sanitarna gminy Kuźnia Raciborska z odprowadzeniem ścieków do Raciborza</t>
  </si>
  <si>
    <t>2.Wykonanie 2 odwiertów głębinowych w Kuźni Raciborskiej</t>
  </si>
  <si>
    <t>Gospodarka odpadami</t>
  </si>
  <si>
    <t>Wydatki bieżące:</t>
  </si>
  <si>
    <t>część opisowa</t>
  </si>
  <si>
    <t>1. Rekultywacja dzikich wysypisk śmieci</t>
  </si>
  <si>
    <t>Oczyszczanie miast i wsi</t>
  </si>
  <si>
    <t>Wydatki bieżące:</t>
  </si>
  <si>
    <t>1.Utrzymanie czystości na terenie Gminy</t>
  </si>
  <si>
    <t>2. Uregulowanie zjawiska bezdomnych psów na terenie Gminy Kuźnia Raciborska</t>
  </si>
  <si>
    <t xml:space="preserve">3. Dotacja przedmiotowa dla zakładu  budżetowego </t>
  </si>
  <si>
    <t>Utrzymanie zieleni w miastach i gminach</t>
  </si>
  <si>
    <t>Wydatki bieżące:</t>
  </si>
  <si>
    <t>1. Dotacja przedmiotowa z budżetu dla zakładu budżetowego</t>
  </si>
  <si>
    <t>Oświetlenie ulic, placów i dróg</t>
  </si>
  <si>
    <t>Wydatki bieżące:</t>
  </si>
  <si>
    <t>część opisowa</t>
  </si>
  <si>
    <t>1. Zakup energii elektrycznej</t>
  </si>
  <si>
    <t>2. Zakup usług remontowych (utrzymanie punktów świetlnych)</t>
  </si>
  <si>
    <t>3.Zakup opraw energooszczędnych</t>
  </si>
  <si>
    <t>Wydatki majątkowe:</t>
  </si>
  <si>
    <t>część opisowa</t>
  </si>
  <si>
    <t>1. Oświetlenie uliczne Siedliska, Budziska</t>
  </si>
  <si>
    <t>2. Uzupełnienie punktów oświetlenia ulicznego</t>
  </si>
  <si>
    <t>Pozostała działalność</t>
  </si>
  <si>
    <t>Wydatki bieżące:</t>
  </si>
  <si>
    <t>1. Dotacja z budżetu dla przewozów pasażerskich - Rybnik</t>
  </si>
  <si>
    <t>2.Dotacja przedmiotowa z budżetu  dla zakładu budżetowego (targowisko)</t>
  </si>
  <si>
    <t xml:space="preserve">3.Zwrot niewykorzystanej dotacji </t>
  </si>
  <si>
    <t>4.Utylizacja padliny</t>
  </si>
  <si>
    <t>5.Dopłata do przewozów pasażerskich PKS Racibórz</t>
  </si>
  <si>
    <t>71.2%</t>
  </si>
  <si>
    <t>Wydatki majątkowe:</t>
  </si>
  <si>
    <t>część opisowa</t>
  </si>
  <si>
    <t>1.Opracowanie dokumentacji technicznej na budowę uzupełniającej sieci wodociągowej w miejscowości Kuźnia Raciborska</t>
  </si>
  <si>
    <t>2.Budowa wodociągu przy ul. Raciborskiej w  miejscowości Kuźnia Raciborska</t>
  </si>
  <si>
    <t>17</t>
  </si>
  <si>
    <t>Kultura i ochrona dziedzictwa narodowego</t>
  </si>
  <si>
    <t>Domy i ośrodki kultury, świetlice i kluby</t>
  </si>
  <si>
    <t>Wydatki bieżące:</t>
  </si>
  <si>
    <t>1. Dotacja podmiotowa z budżetu dla instytucji kultury</t>
  </si>
  <si>
    <t>Biblioteki</t>
  </si>
  <si>
    <t>Wydatki bieżące:</t>
  </si>
  <si>
    <t>1. Dotacje podmiotowa z budżetu dla instytucji kultury</t>
  </si>
  <si>
    <t>Pozostała działalność</t>
  </si>
  <si>
    <t>Wydatki bieżące:</t>
  </si>
  <si>
    <t>część opisowa</t>
  </si>
  <si>
    <t>1. Środki na obchody świąt i rocznic państwowych</t>
  </si>
  <si>
    <t>2. Remont budynków położonych w Rudach przy ul. Szkolnej 1</t>
  </si>
  <si>
    <t>18</t>
  </si>
  <si>
    <t>Kultura fizyczna i sport</t>
  </si>
  <si>
    <t>Pozostała działalność</t>
  </si>
  <si>
    <t>Wydatki bieżące:</t>
  </si>
  <si>
    <t>1. Dotacje dla stowarzyszeń</t>
  </si>
  <si>
    <t>2. WOK Jankowice - remont dachu  i  instalacji odgromowej</t>
  </si>
  <si>
    <t>3. Pozostałe wydatki  - nagrody  przeznaczone  dla uczniów  z okazji organizowanych imprez sportowych</t>
  </si>
  <si>
    <t>RAZEM:</t>
  </si>
  <si>
    <t xml:space="preserve">Zał. Nr  7   do  Zarządzenia   </t>
  </si>
  <si>
    <t>DOTACJE PRZEKAZANE Z BUDŻETU STAN NA DZIEŃ 30.06.2004 R. (w złotych)</t>
  </si>
  <si>
    <t>Lp.</t>
  </si>
  <si>
    <t>Nazwa</t>
  </si>
  <si>
    <t>Kwota</t>
  </si>
  <si>
    <t>Wykonanie</t>
  </si>
  <si>
    <t>%</t>
  </si>
  <si>
    <t>1.</t>
  </si>
  <si>
    <t>Dotacja dla zakładu budżetowego ZGKiM w Kuźni Racib.</t>
  </si>
  <si>
    <t>Dział 700 - Gospodarka mieszkaniowa</t>
  </si>
  <si>
    <t>rozdział 70095 - Pozostała działalność (remonty komunalnych budynków mieszkalnych)</t>
  </si>
  <si>
    <t>Dział 900 - Gospodarka komunalna i ochrona środowiska</t>
  </si>
  <si>
    <t>rozdział 90003 - Oczyszczanie miast i wsi</t>
  </si>
  <si>
    <t>rozdział 90004 - Utrzymanie zieleni w miastach i gminach</t>
  </si>
  <si>
    <t>rozdział 90095 - Pozostała działalność ( targowisko)</t>
  </si>
  <si>
    <t xml:space="preserve">                         </t>
  </si>
  <si>
    <t>2.</t>
  </si>
  <si>
    <t>Dotacje dla stowarzyszeń:</t>
  </si>
  <si>
    <t>Dział 851 - Ochrona zdrowia</t>
  </si>
  <si>
    <t>rozdział 85154 - Przeciwdziałanie alkoholizmowi</t>
  </si>
  <si>
    <t>*dotacje celowe</t>
  </si>
  <si>
    <t>Dział 926 - Kultura fizyczna i sport</t>
  </si>
  <si>
    <t>rozdział 92695 - Pozostała działalność</t>
  </si>
  <si>
    <t>*dotacje celowe</t>
  </si>
  <si>
    <t>3.</t>
  </si>
  <si>
    <t>Dotacje dla instytucji kultury:</t>
  </si>
  <si>
    <t>Dział 851 - Ochrona zdrowia</t>
  </si>
  <si>
    <t>rozdział 85154 Przeciwdziałanie alkoholizmowi</t>
  </si>
  <si>
    <t>*dotacja celowa</t>
  </si>
  <si>
    <t>Dział 921 - Kultura i ochrona dziedzictwa narodowego</t>
  </si>
  <si>
    <t>rozdział 92109 - Domy i ośrodki kultury, świetlice i kluby</t>
  </si>
  <si>
    <t>*dotacja podmiotowa</t>
  </si>
  <si>
    <t>rozdział 92116 - Biblioteki</t>
  </si>
  <si>
    <t>*dotacja podmiotowa</t>
  </si>
  <si>
    <t>4.</t>
  </si>
  <si>
    <t>Dotacja dla gminy Rybnik</t>
  </si>
  <si>
    <t>Dział 900 - Gospodarka komunalna i ochrona środowiska</t>
  </si>
  <si>
    <t>rozdział 90095 - Pozostała działalność</t>
  </si>
  <si>
    <t>*dotacja do przewozów pasażerskich</t>
  </si>
  <si>
    <t>5.</t>
  </si>
  <si>
    <t>Dotacja dla spółek wodnych</t>
  </si>
  <si>
    <t>Kultura i ochrona dziedzictwa narodowego</t>
  </si>
  <si>
    <t>Dział 010- Rolnictwo i łowiectwo</t>
  </si>
  <si>
    <t>rozdział  01009- Spółki wodne</t>
  </si>
  <si>
    <t xml:space="preserve">*dotacja dla Miejskiej Spółki Wodnej w Kuźni Raciborskiej  </t>
  </si>
  <si>
    <t>6.</t>
  </si>
  <si>
    <t>Dotacje celowe przekazane gminie Racibórz z przeznaczeniem na realizację wspólnego zadania międzygminnego - Kanalizacja sanitarna gminy Kuźnia Raciborska z odprowadzeniem ścieków do Raciborza</t>
  </si>
  <si>
    <t>Dział 900 - Gospodarka komunalna i ochrona środowiska</t>
  </si>
  <si>
    <t>rozdział 90001 Gospodarka ściekowa i ochrona wód</t>
  </si>
  <si>
    <t>* dotacja na wydatki bieżące</t>
  </si>
  <si>
    <t>* dotacja na wydatki inwestycyjne</t>
  </si>
  <si>
    <t>OGÓŁEM  DOTACJE</t>
  </si>
  <si>
    <t>Burmistrza Nr B.0151-194/04</t>
  </si>
  <si>
    <t>z dnia 27.08.2004 r.</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</si>
</sst>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11">
    <font>
      <sz val="10"/>
      <name val="Arial"/>
      <family val="0"/>
    </font>
    <font>
      <sz val="10"/>
      <color indexed="8"/>
      <name val="Arial CE"/>
      <family val="0"/>
    </font>
    <font>
      <sz val="10"/>
      <color indexed="8"/>
      <name val="Arial"/>
      <family val="0"/>
    </font>
    <font>
      <b/>
      <sz val="10"/>
      <color indexed="8"/>
      <name val="Arial CE"/>
      <family val="2"/>
    </font>
    <font>
      <b/>
      <sz val="10"/>
      <color indexed="8"/>
      <name val="Arial"/>
      <family val="2"/>
    </font>
    <font>
      <sz val="8"/>
      <color indexed="8"/>
      <name val="Arial"/>
      <family val="2"/>
    </font>
    <font>
      <i/>
      <sz val="10"/>
      <color indexed="8"/>
      <name val="Arial"/>
      <family val="2"/>
    </font>
    <font>
      <b/>
      <i/>
      <sz val="10"/>
      <color indexed="8"/>
      <name val="Arial"/>
      <family val="2"/>
    </font>
    <font>
      <i/>
      <sz val="10"/>
      <color indexed="8"/>
      <name val="Arial CE"/>
      <family val="0"/>
    </font>
    <font>
      <sz val="9.95"/>
      <color indexed="8"/>
      <name val="Arial"/>
      <family val="2"/>
    </font>
    <font>
      <b/>
      <i/>
      <sz val="10"/>
      <color indexed="8"/>
      <name val="Arial CE"/>
      <family val="2"/>
    </font>
  </fonts>
  <fills count="5">
    <fill>
      <patternFill/>
    </fill>
    <fill>
      <patternFill patternType="gray125"/>
    </fill>
    <fill>
      <patternFill patternType="solid">
        <fgColor indexed="10"/>
        <bgColor indexed="64"/>
      </patternFill>
    </fill>
    <fill>
      <patternFill patternType="solid">
        <fgColor indexed="11"/>
        <bgColor indexed="64"/>
      </patternFill>
    </fill>
    <fill>
      <patternFill patternType="solid">
        <fgColor indexed="9"/>
        <bgColor indexed="64"/>
      </patternFill>
    </fill>
  </fills>
  <borders count="43">
    <border>
      <left/>
      <right/>
      <top/>
      <bottom/>
      <diagonal/>
    </border>
    <border>
      <left>
        <color indexed="8"/>
      </left>
      <right>
        <color indexed="8"/>
      </right>
      <top>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color indexed="8"/>
      </top>
      <bottom style="medium">
        <color indexed="8"/>
      </bottom>
    </border>
    <border>
      <left style="thin">
        <color indexed="8"/>
      </left>
      <right style="thin">
        <color indexed="8"/>
      </right>
      <top>
        <color indexed="8"/>
      </top>
      <bottom style="medium">
        <color indexed="8"/>
      </bottom>
    </border>
    <border>
      <left style="thin">
        <color indexed="8"/>
      </left>
      <right style="medium">
        <color indexed="8"/>
      </right>
      <top>
        <color indexed="8"/>
      </top>
      <bottom style="medium">
        <color indexed="8"/>
      </bottom>
    </border>
    <border>
      <left style="medium">
        <color indexed="8"/>
      </left>
      <right style="medium">
        <color indexed="8"/>
      </right>
      <top>
        <color indexed="8"/>
      </top>
      <bottom style="medium">
        <color indexed="8"/>
      </bottom>
    </border>
    <border>
      <left>
        <color indexed="8"/>
      </left>
      <right>
        <color indexed="8"/>
      </right>
      <top>
        <color indexed="8"/>
      </top>
      <bottom style="medium">
        <color indexed="8"/>
      </bottom>
    </border>
    <border>
      <left style="medium">
        <color indexed="8"/>
      </left>
      <right style="thin">
        <color indexed="8"/>
      </right>
      <top>
        <color indexed="8"/>
      </top>
      <bottom>
        <color indexed="8"/>
      </bottom>
    </border>
    <border>
      <left style="thin">
        <color indexed="8"/>
      </left>
      <right style="thin">
        <color indexed="8"/>
      </right>
      <top>
        <color indexed="8"/>
      </top>
      <bottom>
        <color indexed="8"/>
      </bottom>
    </border>
    <border>
      <left style="thin">
        <color indexed="8"/>
      </left>
      <right style="medium">
        <color indexed="8"/>
      </right>
      <top>
        <color indexed="8"/>
      </top>
      <bottom>
        <color indexed="8"/>
      </bottom>
    </border>
    <border>
      <left style="medium">
        <color indexed="8"/>
      </left>
      <right style="medium">
        <color indexed="8"/>
      </right>
      <top>
        <color indexed="8"/>
      </top>
      <botto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8"/>
      </left>
      <right>
        <color indexed="8"/>
      </right>
      <top style="medium">
        <color indexed="8"/>
      </top>
      <bottom style="medium">
        <color indexed="8"/>
      </bottom>
    </border>
    <border>
      <left style="medium">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style="medium">
        <color indexed="8"/>
      </right>
      <top>
        <color indexed="8"/>
      </top>
      <bottom style="thin">
        <color indexed="8"/>
      </bottom>
    </border>
    <border>
      <left style="medium">
        <color indexed="8"/>
      </left>
      <right style="medium">
        <color indexed="8"/>
      </right>
      <top>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8"/>
      </left>
      <right>
        <color indexed="8"/>
      </right>
      <top style="thin">
        <color indexed="8"/>
      </top>
      <bottom style="thin">
        <color indexed="8"/>
      </bottom>
    </border>
    <border>
      <left style="medium">
        <color indexed="8"/>
      </left>
      <right style="thin">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medium">
        <color indexed="8"/>
      </right>
      <top style="thin">
        <color indexed="8"/>
      </top>
      <bottom>
        <color indexed="8"/>
      </bottom>
    </border>
    <border>
      <left style="medium">
        <color indexed="8"/>
      </left>
      <right style="medium">
        <color indexed="8"/>
      </right>
      <top style="thin">
        <color indexed="8"/>
      </top>
      <bottom>
        <color indexed="8"/>
      </bottom>
    </border>
    <border>
      <left>
        <color indexed="8"/>
      </left>
      <right>
        <color indexed="8"/>
      </right>
      <top style="thin">
        <color indexed="8"/>
      </top>
      <bottom>
        <color indexed="8"/>
      </bottom>
    </border>
    <border>
      <left style="medium">
        <color indexed="8"/>
      </left>
      <right>
        <color indexed="8"/>
      </right>
      <top>
        <color indexed="8"/>
      </top>
      <bottom style="thin">
        <color indexed="8"/>
      </bottom>
    </border>
    <border>
      <left>
        <color indexed="8"/>
      </left>
      <right style="medium">
        <color indexed="8"/>
      </right>
      <top>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color indexed="8"/>
      </bottom>
    </border>
    <border>
      <left style="medium">
        <color indexed="8"/>
      </left>
      <right style="medium">
        <color indexed="8"/>
      </right>
      <top style="medium">
        <color indexed="8"/>
      </top>
      <bottom style="thin">
        <color indexed="8"/>
      </bottom>
    </border>
    <border>
      <left>
        <color indexed="8"/>
      </left>
      <right>
        <color indexed="8"/>
      </right>
      <top style="medium">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7">
    <xf numFmtId="0" fontId="0" fillId="0" borderId="0" xfId="0" applyAlignment="1">
      <alignment/>
    </xf>
    <xf numFmtId="0" fontId="1" fillId="0" borderId="0" xfId="0" applyAlignment="1">
      <alignment/>
    </xf>
    <xf numFmtId="0" fontId="2" fillId="0" borderId="0" xfId="0" applyAlignment="1">
      <alignment/>
    </xf>
    <xf numFmtId="0" fontId="3" fillId="0" borderId="0" xfId="0" applyAlignment="1">
      <alignment horizontal="center"/>
    </xf>
    <xf numFmtId="0" fontId="2" fillId="0" borderId="1" xfId="0" applyAlignment="1">
      <alignment/>
    </xf>
    <xf numFmtId="0" fontId="2" fillId="0" borderId="2" xfId="0" applyAlignment="1">
      <alignment/>
    </xf>
    <xf numFmtId="0" fontId="5" fillId="0" borderId="3" xfId="0" applyAlignment="1">
      <alignment horizontal="center" vertical="center" wrapText="1"/>
    </xf>
    <xf numFmtId="0" fontId="5" fillId="0" borderId="4" xfId="0" applyAlignment="1">
      <alignment horizontal="center" vertical="center" wrapText="1"/>
    </xf>
    <xf numFmtId="0" fontId="5" fillId="0" borderId="5" xfId="0" applyAlignment="1">
      <alignment horizontal="center" vertical="center" wrapText="1"/>
    </xf>
    <xf numFmtId="0" fontId="5" fillId="0" borderId="6" xfId="0" applyAlignment="1">
      <alignment horizontal="center" vertical="center" wrapText="1"/>
    </xf>
    <xf numFmtId="0" fontId="5" fillId="0" borderId="7" xfId="0" applyAlignment="1">
      <alignment horizontal="center" vertical="center" wrapText="1"/>
    </xf>
    <xf numFmtId="0" fontId="5" fillId="0" borderId="8" xfId="0" applyAlignment="1">
      <alignment horizontal="center" vertical="center" wrapText="1"/>
    </xf>
    <xf numFmtId="0" fontId="5" fillId="0" borderId="9" xfId="0" applyAlignment="1">
      <alignment horizontal="center" vertical="center" wrapText="1"/>
    </xf>
    <xf numFmtId="0" fontId="5" fillId="0" borderId="10" xfId="0" applyAlignment="1">
      <alignment horizontal="center" vertical="center" wrapText="1"/>
    </xf>
    <xf numFmtId="0" fontId="5" fillId="0" borderId="11" xfId="0" applyAlignment="1">
      <alignment horizontal="center" vertical="center" wrapText="1"/>
    </xf>
    <xf numFmtId="0" fontId="5" fillId="0" borderId="0" xfId="0" applyAlignment="1">
      <alignment horizontal="center" vertical="center" wrapText="1"/>
    </xf>
    <xf numFmtId="0" fontId="4" fillId="2" borderId="12" xfId="0" applyAlignment="1">
      <alignment horizontal="center" vertical="center" wrapText="1"/>
    </xf>
    <xf numFmtId="49" fontId="4" fillId="2" borderId="13" xfId="0" applyAlignment="1">
      <alignment horizontal="center" vertical="center" wrapText="1"/>
    </xf>
    <xf numFmtId="49" fontId="4" fillId="2" borderId="14" xfId="0" applyAlignment="1">
      <alignment horizontal="center" vertical="center" wrapText="1"/>
    </xf>
    <xf numFmtId="0" fontId="4" fillId="2" borderId="15" xfId="0" applyAlignment="1">
      <alignment horizontal="left" vertical="center" wrapText="1"/>
    </xf>
    <xf numFmtId="3" fontId="4" fillId="2" borderId="16" xfId="0" applyAlignment="1">
      <alignment horizontal="right" vertical="center" wrapText="1"/>
    </xf>
    <xf numFmtId="3" fontId="4" fillId="2" borderId="15" xfId="0" applyAlignment="1">
      <alignment horizontal="right" vertical="center" wrapText="1"/>
    </xf>
    <xf numFmtId="10" fontId="4" fillId="2" borderId="15" xfId="0" applyAlignment="1">
      <alignment horizontal="right" vertical="center" wrapText="1"/>
    </xf>
    <xf numFmtId="9" fontId="2" fillId="0" borderId="2" xfId="0" applyAlignment="1">
      <alignment/>
    </xf>
    <xf numFmtId="0" fontId="4" fillId="3" borderId="17" xfId="0" applyAlignment="1">
      <alignment horizontal="center" vertical="center" wrapText="1"/>
    </xf>
    <xf numFmtId="49" fontId="4" fillId="3" borderId="18" xfId="0" applyAlignment="1">
      <alignment horizontal="center" vertical="center" wrapText="1"/>
    </xf>
    <xf numFmtId="49" fontId="4" fillId="3" borderId="19" xfId="0" applyAlignment="1">
      <alignment horizontal="center" vertical="center" wrapText="1"/>
    </xf>
    <xf numFmtId="0" fontId="4" fillId="3" borderId="20" xfId="0" applyAlignment="1">
      <alignment horizontal="left" vertical="center" wrapText="1"/>
    </xf>
    <xf numFmtId="3" fontId="4" fillId="3" borderId="1" xfId="0" applyAlignment="1">
      <alignment horizontal="right" vertical="center" wrapText="1"/>
    </xf>
    <xf numFmtId="3" fontId="4" fillId="3" borderId="20" xfId="0" applyAlignment="1">
      <alignment horizontal="right" vertical="center" wrapText="1"/>
    </xf>
    <xf numFmtId="10" fontId="4" fillId="3" borderId="20" xfId="0" applyAlignment="1">
      <alignment horizontal="right" vertical="center" wrapText="1"/>
    </xf>
    <xf numFmtId="49" fontId="2" fillId="3" borderId="21" xfId="0" applyAlignment="1">
      <alignment horizontal="center" vertical="center" wrapText="1"/>
    </xf>
    <xf numFmtId="49" fontId="2" fillId="3" borderId="22" xfId="0" applyAlignment="1">
      <alignment horizontal="center" vertical="center" wrapText="1"/>
    </xf>
    <xf numFmtId="49" fontId="6" fillId="3" borderId="23" xfId="0" applyAlignment="1">
      <alignment horizontal="center" vertical="center" wrapText="1"/>
    </xf>
    <xf numFmtId="0" fontId="6" fillId="3" borderId="24" xfId="0" applyAlignment="1">
      <alignment horizontal="left" vertical="center" wrapText="1"/>
    </xf>
    <xf numFmtId="3" fontId="6" fillId="3" borderId="25" xfId="0" applyAlignment="1">
      <alignment horizontal="right" vertical="center" wrapText="1"/>
    </xf>
    <xf numFmtId="3" fontId="6" fillId="3" borderId="24" xfId="0" applyAlignment="1">
      <alignment horizontal="right" vertical="center" wrapText="1"/>
    </xf>
    <xf numFmtId="10" fontId="6" fillId="3" borderId="24" xfId="0" applyAlignment="1">
      <alignment horizontal="right" vertical="center" wrapText="1"/>
    </xf>
    <xf numFmtId="49" fontId="2" fillId="3" borderId="23" xfId="0" applyAlignment="1">
      <alignment horizontal="center" vertical="center" wrapText="1"/>
    </xf>
    <xf numFmtId="0" fontId="2" fillId="3" borderId="24" xfId="0" applyAlignment="1">
      <alignment horizontal="left" vertical="center" wrapText="1"/>
    </xf>
    <xf numFmtId="3" fontId="2" fillId="3" borderId="25" xfId="0" applyAlignment="1">
      <alignment horizontal="right" vertical="center" wrapText="1"/>
    </xf>
    <xf numFmtId="3" fontId="2" fillId="3" borderId="24" xfId="0" applyAlignment="1">
      <alignment horizontal="right" vertical="center" wrapText="1"/>
    </xf>
    <xf numFmtId="10" fontId="2" fillId="3" borderId="24" xfId="0" applyAlignment="1">
      <alignment horizontal="right" vertical="center" wrapText="1"/>
    </xf>
    <xf numFmtId="0" fontId="1" fillId="2" borderId="0" xfId="0" applyAlignment="1">
      <alignment/>
    </xf>
    <xf numFmtId="49" fontId="6" fillId="3" borderId="21" xfId="0" applyAlignment="1">
      <alignment horizontal="center" vertical="center" wrapText="1"/>
    </xf>
    <xf numFmtId="49" fontId="6" fillId="3" borderId="22" xfId="0" applyAlignment="1">
      <alignment horizontal="center" vertical="center" wrapText="1"/>
    </xf>
    <xf numFmtId="49" fontId="2" fillId="0" borderId="26" xfId="0" applyAlignment="1">
      <alignment horizontal="center" vertical="center" wrapText="1"/>
    </xf>
    <xf numFmtId="49" fontId="2" fillId="0" borderId="27" xfId="0" applyAlignment="1">
      <alignment horizontal="center" vertical="center" wrapText="1"/>
    </xf>
    <xf numFmtId="49" fontId="2" fillId="0" borderId="28" xfId="0" applyAlignment="1">
      <alignment horizontal="center" vertical="center" wrapText="1"/>
    </xf>
    <xf numFmtId="0" fontId="2" fillId="0" borderId="29" xfId="0" applyAlignment="1">
      <alignment horizontal="left" vertical="center" wrapText="1"/>
    </xf>
    <xf numFmtId="3" fontId="2" fillId="0" borderId="30" xfId="0" applyAlignment="1">
      <alignment horizontal="right" vertical="center" wrapText="1"/>
    </xf>
    <xf numFmtId="3" fontId="2" fillId="0" borderId="29" xfId="0" applyAlignment="1">
      <alignment horizontal="right" vertical="center" wrapText="1"/>
    </xf>
    <xf numFmtId="10" fontId="2" fillId="3" borderId="29" xfId="0" applyAlignment="1">
      <alignment horizontal="right" vertical="center" wrapText="1"/>
    </xf>
    <xf numFmtId="49" fontId="4" fillId="2" borderId="12" xfId="0" applyAlignment="1">
      <alignment/>
    </xf>
    <xf numFmtId="49" fontId="4" fillId="2" borderId="13" xfId="0" applyAlignment="1">
      <alignment horizontal="center"/>
    </xf>
    <xf numFmtId="3" fontId="4" fillId="2" borderId="15" xfId="0" applyAlignment="1">
      <alignment horizontal="right"/>
    </xf>
    <xf numFmtId="0" fontId="4" fillId="0" borderId="2" xfId="0" applyAlignment="1">
      <alignment horizontal="center" vertical="center" wrapText="1"/>
    </xf>
    <xf numFmtId="49" fontId="4" fillId="0" borderId="17" xfId="0" applyAlignment="1">
      <alignment/>
    </xf>
    <xf numFmtId="49" fontId="4" fillId="0" borderId="18" xfId="0" applyAlignment="1">
      <alignment horizontal="center"/>
    </xf>
    <xf numFmtId="49" fontId="4" fillId="0" borderId="19" xfId="0" applyAlignment="1">
      <alignment horizontal="center" vertical="center" wrapText="1"/>
    </xf>
    <xf numFmtId="0" fontId="4" fillId="0" borderId="20" xfId="0" applyAlignment="1">
      <alignment horizontal="left" vertical="center" wrapText="1"/>
    </xf>
    <xf numFmtId="3" fontId="4" fillId="0" borderId="1" xfId="0" applyAlignment="1">
      <alignment horizontal="right" vertical="center" wrapText="1"/>
    </xf>
    <xf numFmtId="3" fontId="4" fillId="0" borderId="20" xfId="0" applyAlignment="1">
      <alignment horizontal="right"/>
    </xf>
    <xf numFmtId="10" fontId="2" fillId="3" borderId="20" xfId="0" applyAlignment="1">
      <alignment horizontal="right" vertical="center" wrapText="1"/>
    </xf>
    <xf numFmtId="49" fontId="7" fillId="3" borderId="21" xfId="0" applyAlignment="1">
      <alignment horizontal="center" vertical="center" wrapText="1"/>
    </xf>
    <xf numFmtId="49" fontId="7" fillId="3" borderId="22" xfId="0" applyAlignment="1">
      <alignment horizontal="center" vertical="center" wrapText="1"/>
    </xf>
    <xf numFmtId="49" fontId="2" fillId="3" borderId="31" xfId="0" applyAlignment="1">
      <alignment horizontal="center" vertical="center" wrapText="1"/>
    </xf>
    <xf numFmtId="49" fontId="2" fillId="3" borderId="32" xfId="0" applyAlignment="1">
      <alignment horizontal="center" vertical="center" wrapText="1"/>
    </xf>
    <xf numFmtId="49" fontId="2" fillId="3" borderId="26" xfId="0" applyAlignment="1">
      <alignment horizontal="center" vertical="center" wrapText="1"/>
    </xf>
    <xf numFmtId="49" fontId="2" fillId="3" borderId="27" xfId="0" applyAlignment="1">
      <alignment horizontal="center" vertical="center" wrapText="1"/>
    </xf>
    <xf numFmtId="49" fontId="2" fillId="3" borderId="28" xfId="0" applyAlignment="1">
      <alignment horizontal="center" vertical="center" wrapText="1"/>
    </xf>
    <xf numFmtId="0" fontId="2" fillId="3" borderId="29" xfId="0" applyAlignment="1">
      <alignment horizontal="left" vertical="center" wrapText="1"/>
    </xf>
    <xf numFmtId="3" fontId="2" fillId="3" borderId="30" xfId="0" applyAlignment="1">
      <alignment horizontal="right" vertical="center" wrapText="1"/>
    </xf>
    <xf numFmtId="3" fontId="2" fillId="3" borderId="29" xfId="0" applyAlignment="1">
      <alignment horizontal="right" vertical="center" wrapText="1"/>
    </xf>
    <xf numFmtId="49" fontId="4" fillId="2" borderId="12" xfId="0" applyAlignment="1">
      <alignment horizontal="center" vertical="center" wrapText="1"/>
    </xf>
    <xf numFmtId="49" fontId="4" fillId="3" borderId="17" xfId="0" applyAlignment="1">
      <alignment horizontal="center" vertical="center" wrapText="1"/>
    </xf>
    <xf numFmtId="0" fontId="2" fillId="3" borderId="20" xfId="0" applyAlignment="1">
      <alignment horizontal="left" vertical="center" wrapText="1"/>
    </xf>
    <xf numFmtId="49" fontId="4" fillId="0" borderId="17" xfId="0" applyAlignment="1">
      <alignment horizontal="center" vertical="center" wrapText="1"/>
    </xf>
    <xf numFmtId="49" fontId="4" fillId="0" borderId="18" xfId="0" applyAlignment="1">
      <alignment horizontal="center" vertical="center" wrapText="1"/>
    </xf>
    <xf numFmtId="3" fontId="4" fillId="0" borderId="20" xfId="0" applyAlignment="1">
      <alignment horizontal="right" vertical="center" wrapText="1"/>
    </xf>
    <xf numFmtId="10" fontId="2" fillId="0" borderId="20" xfId="0" applyAlignment="1">
      <alignment horizontal="right" vertical="center" wrapText="1"/>
    </xf>
    <xf numFmtId="49" fontId="6" fillId="0" borderId="21" xfId="0" applyAlignment="1">
      <alignment horizontal="center" vertical="center" wrapText="1"/>
    </xf>
    <xf numFmtId="49" fontId="6" fillId="0" borderId="22" xfId="0" applyAlignment="1">
      <alignment horizontal="center" vertical="center" wrapText="1"/>
    </xf>
    <xf numFmtId="49" fontId="6" fillId="0" borderId="23" xfId="0" applyAlignment="1">
      <alignment horizontal="center" vertical="center" wrapText="1"/>
    </xf>
    <xf numFmtId="0" fontId="6" fillId="0" borderId="24" xfId="0" applyAlignment="1">
      <alignment horizontal="left" vertical="center" wrapText="1"/>
    </xf>
    <xf numFmtId="3" fontId="6" fillId="0" borderId="25" xfId="0" applyAlignment="1">
      <alignment horizontal="right" vertical="center" wrapText="1"/>
    </xf>
    <xf numFmtId="3" fontId="6" fillId="0" borderId="24" xfId="0" applyAlignment="1">
      <alignment horizontal="right" vertical="center" wrapText="1"/>
    </xf>
    <xf numFmtId="10" fontId="6" fillId="0" borderId="24" xfId="0" applyAlignment="1">
      <alignment horizontal="right" vertical="center" wrapText="1"/>
    </xf>
    <xf numFmtId="49" fontId="2" fillId="0" borderId="21" xfId="0" applyAlignment="1">
      <alignment horizontal="center" vertical="center" wrapText="1"/>
    </xf>
    <xf numFmtId="49" fontId="2" fillId="0" borderId="22" xfId="0" applyAlignment="1">
      <alignment horizontal="center" vertical="center" wrapText="1"/>
    </xf>
    <xf numFmtId="49" fontId="2" fillId="0" borderId="23" xfId="0" applyAlignment="1">
      <alignment horizontal="center" vertical="center" wrapText="1"/>
    </xf>
    <xf numFmtId="0" fontId="2" fillId="0" borderId="24" xfId="0" applyAlignment="1">
      <alignment horizontal="left" vertical="center" wrapText="1"/>
    </xf>
    <xf numFmtId="3" fontId="2" fillId="0" borderId="25" xfId="0" applyAlignment="1">
      <alignment horizontal="right" vertical="center" wrapText="1"/>
    </xf>
    <xf numFmtId="3" fontId="2" fillId="0" borderId="24" xfId="0" applyAlignment="1">
      <alignment horizontal="right" vertical="center" wrapText="1"/>
    </xf>
    <xf numFmtId="10" fontId="2" fillId="0" borderId="24" xfId="0" applyAlignment="1">
      <alignment horizontal="right" vertical="center" wrapText="1"/>
    </xf>
    <xf numFmtId="10" fontId="2" fillId="0" borderId="29" xfId="0" applyAlignment="1">
      <alignment horizontal="right" vertical="center" wrapText="1"/>
    </xf>
    <xf numFmtId="0" fontId="8" fillId="0" borderId="0" xfId="0" applyAlignment="1">
      <alignment/>
    </xf>
    <xf numFmtId="0" fontId="6" fillId="0" borderId="2" xfId="0" applyAlignment="1">
      <alignment/>
    </xf>
    <xf numFmtId="0" fontId="6" fillId="0" borderId="0" xfId="0" applyAlignment="1">
      <alignment/>
    </xf>
    <xf numFmtId="0" fontId="2" fillId="0" borderId="24" xfId="0" applyAlignment="1">
      <alignment/>
    </xf>
    <xf numFmtId="3" fontId="2" fillId="0" borderId="25" xfId="0" applyAlignment="1">
      <alignment horizontal="right"/>
    </xf>
    <xf numFmtId="3" fontId="2" fillId="0" borderId="24" xfId="0" applyAlignment="1">
      <alignment horizontal="right"/>
    </xf>
    <xf numFmtId="0" fontId="2" fillId="0" borderId="24" xfId="0" applyAlignment="1">
      <alignment horizontal="right"/>
    </xf>
    <xf numFmtId="0" fontId="2" fillId="3" borderId="2" xfId="0" applyAlignment="1">
      <alignment/>
    </xf>
    <xf numFmtId="0" fontId="1" fillId="3" borderId="0" xfId="0" applyAlignment="1">
      <alignment/>
    </xf>
    <xf numFmtId="49" fontId="2" fillId="3" borderId="17" xfId="0" applyAlignment="1">
      <alignment horizontal="center" vertical="center" wrapText="1"/>
    </xf>
    <xf numFmtId="49" fontId="2" fillId="3" borderId="18" xfId="0" applyAlignment="1">
      <alignment horizontal="center" vertical="center" wrapText="1"/>
    </xf>
    <xf numFmtId="49" fontId="2" fillId="3" borderId="19" xfId="0" applyAlignment="1">
      <alignment horizontal="center" vertical="center" wrapText="1"/>
    </xf>
    <xf numFmtId="3" fontId="2" fillId="3" borderId="1" xfId="0" applyAlignment="1">
      <alignment horizontal="right" vertical="center" wrapText="1"/>
    </xf>
    <xf numFmtId="3" fontId="2" fillId="3" borderId="20" xfId="0" applyAlignment="1">
      <alignment horizontal="right" vertical="center" wrapText="1"/>
    </xf>
    <xf numFmtId="0" fontId="2" fillId="3" borderId="0" xfId="0" applyAlignment="1">
      <alignment/>
    </xf>
    <xf numFmtId="0" fontId="1" fillId="0" borderId="0" xfId="0" applyAlignment="1">
      <alignment horizontal="left"/>
    </xf>
    <xf numFmtId="0" fontId="6" fillId="3" borderId="2" xfId="0" applyAlignment="1">
      <alignment/>
    </xf>
    <xf numFmtId="49" fontId="6" fillId="0" borderId="26" xfId="0" applyAlignment="1">
      <alignment horizontal="center" vertical="center" wrapText="1"/>
    </xf>
    <xf numFmtId="49" fontId="6" fillId="0" borderId="27" xfId="0" applyAlignment="1">
      <alignment horizontal="center" vertical="center" wrapText="1"/>
    </xf>
    <xf numFmtId="49" fontId="6" fillId="0" borderId="28" xfId="0" applyAlignment="1">
      <alignment horizontal="center" vertical="center" wrapText="1"/>
    </xf>
    <xf numFmtId="0" fontId="6" fillId="0" borderId="29" xfId="0" applyAlignment="1">
      <alignment horizontal="left" vertical="center" wrapText="1"/>
    </xf>
    <xf numFmtId="3" fontId="6" fillId="0" borderId="30" xfId="0" applyAlignment="1">
      <alignment horizontal="right" vertical="center" wrapText="1"/>
    </xf>
    <xf numFmtId="3" fontId="6" fillId="3" borderId="29" xfId="0" applyAlignment="1">
      <alignment horizontal="right" vertical="center" wrapText="1"/>
    </xf>
    <xf numFmtId="10" fontId="6" fillId="0" borderId="29" xfId="0" applyAlignment="1">
      <alignment horizontal="right" vertical="center" wrapText="1"/>
    </xf>
    <xf numFmtId="0" fontId="1" fillId="0" borderId="24" xfId="0" applyAlignment="1">
      <alignment horizontal="left" vertical="center" wrapText="1"/>
    </xf>
    <xf numFmtId="0" fontId="3" fillId="3" borderId="0" xfId="0" applyAlignment="1">
      <alignment horizontal="center"/>
    </xf>
    <xf numFmtId="3" fontId="2" fillId="0" borderId="2" xfId="0" applyAlignment="1">
      <alignment/>
    </xf>
    <xf numFmtId="0" fontId="2" fillId="4" borderId="2" xfId="0" applyAlignment="1">
      <alignment/>
    </xf>
    <xf numFmtId="49" fontId="2" fillId="2" borderId="14" xfId="0" applyAlignment="1">
      <alignment horizontal="center" vertical="center" wrapText="1"/>
    </xf>
    <xf numFmtId="3" fontId="6" fillId="3" borderId="33" xfId="0" applyAlignment="1">
      <alignment horizontal="right" vertical="center" wrapText="1"/>
    </xf>
    <xf numFmtId="3" fontId="2" fillId="3" borderId="33" xfId="0" applyAlignment="1">
      <alignment horizontal="right" vertical="center" wrapText="1"/>
    </xf>
    <xf numFmtId="0" fontId="4" fillId="3" borderId="24" xfId="0" applyAlignment="1">
      <alignment horizontal="left" vertical="center" wrapText="1"/>
    </xf>
    <xf numFmtId="49" fontId="2" fillId="3" borderId="25" xfId="0" applyAlignment="1">
      <alignment horizontal="center" vertical="center" wrapText="1"/>
    </xf>
    <xf numFmtId="0" fontId="2" fillId="3" borderId="22" xfId="0" applyAlignment="1">
      <alignment horizontal="center" vertical="center"/>
    </xf>
    <xf numFmtId="0" fontId="2" fillId="3" borderId="23" xfId="0" applyAlignment="1">
      <alignment horizontal="center" vertical="center"/>
    </xf>
    <xf numFmtId="0" fontId="2" fillId="3" borderId="21" xfId="0" applyAlignment="1">
      <alignment horizontal="center" vertical="center"/>
    </xf>
    <xf numFmtId="0" fontId="9" fillId="3" borderId="24" xfId="0" applyAlignment="1">
      <alignment horizontal="left" vertical="center" wrapText="1"/>
    </xf>
    <xf numFmtId="49" fontId="2" fillId="3" borderId="23" xfId="0" applyAlignment="1">
      <alignment vertical="center" wrapText="1"/>
    </xf>
    <xf numFmtId="49" fontId="2" fillId="3" borderId="21" xfId="0" applyAlignment="1">
      <alignment vertical="center" wrapText="1"/>
    </xf>
    <xf numFmtId="49" fontId="2" fillId="3" borderId="22" xfId="0" applyAlignment="1">
      <alignment vertical="center" wrapText="1"/>
    </xf>
    <xf numFmtId="0" fontId="1" fillId="4" borderId="0" xfId="0" applyAlignment="1">
      <alignment/>
    </xf>
    <xf numFmtId="49" fontId="4" fillId="2" borderId="12" xfId="0" applyAlignment="1">
      <alignment vertical="center" wrapText="1"/>
    </xf>
    <xf numFmtId="49" fontId="4" fillId="2" borderId="13" xfId="0" applyAlignment="1">
      <alignment vertical="center" wrapText="1"/>
    </xf>
    <xf numFmtId="49" fontId="4" fillId="3" borderId="17" xfId="0" applyAlignment="1">
      <alignment vertical="center" wrapText="1"/>
    </xf>
    <xf numFmtId="49" fontId="4" fillId="3" borderId="18" xfId="0" applyAlignment="1">
      <alignment vertical="center" wrapText="1"/>
    </xf>
    <xf numFmtId="3" fontId="2" fillId="3" borderId="25" xfId="0" applyAlignment="1">
      <alignment horizontal="right"/>
    </xf>
    <xf numFmtId="49" fontId="2" fillId="0" borderId="19" xfId="0" applyAlignment="1">
      <alignment horizontal="center" vertical="center" wrapText="1"/>
    </xf>
    <xf numFmtId="49" fontId="4" fillId="0" borderId="21" xfId="0" applyAlignment="1">
      <alignment horizontal="center" vertical="center" wrapText="1"/>
    </xf>
    <xf numFmtId="49" fontId="4" fillId="0" borderId="22" xfId="0" applyAlignment="1">
      <alignment horizontal="center" vertical="center" wrapText="1"/>
    </xf>
    <xf numFmtId="0" fontId="2" fillId="3" borderId="24" xfId="0" applyAlignment="1">
      <alignment vertical="center" wrapText="1"/>
    </xf>
    <xf numFmtId="0" fontId="2" fillId="0" borderId="29" xfId="0" applyAlignment="1">
      <alignment vertical="center" wrapText="1"/>
    </xf>
    <xf numFmtId="49" fontId="2" fillId="2" borderId="14" xfId="0" applyAlignment="1">
      <alignment vertical="center" wrapText="1"/>
    </xf>
    <xf numFmtId="49" fontId="2" fillId="3" borderId="19" xfId="0" applyAlignment="1">
      <alignment vertical="center" wrapText="1"/>
    </xf>
    <xf numFmtId="3" fontId="2" fillId="3" borderId="2" xfId="0" applyAlignment="1">
      <alignment/>
    </xf>
    <xf numFmtId="3" fontId="3" fillId="0" borderId="7" xfId="0" applyAlignment="1">
      <alignment horizontal="center" vertical="center" wrapText="1"/>
    </xf>
    <xf numFmtId="0" fontId="3" fillId="3" borderId="34" xfId="0" applyAlignment="1">
      <alignment horizontal="center" vertical="center"/>
    </xf>
    <xf numFmtId="0" fontId="3" fillId="3" borderId="35" xfId="0" applyAlignment="1">
      <alignment horizontal="center" vertical="center"/>
    </xf>
    <xf numFmtId="0" fontId="3" fillId="3" borderId="36" xfId="0" applyAlignment="1">
      <alignment horizontal="center" vertical="center"/>
    </xf>
    <xf numFmtId="0" fontId="3" fillId="3" borderId="37" xfId="0" applyAlignment="1">
      <alignment horizontal="center" vertical="center"/>
    </xf>
    <xf numFmtId="0" fontId="3" fillId="3" borderId="38" xfId="0" applyAlignment="1">
      <alignment horizontal="center" vertical="center"/>
    </xf>
    <xf numFmtId="0" fontId="1" fillId="3" borderId="38" xfId="0" applyAlignment="1">
      <alignment horizontal="center" vertical="center"/>
    </xf>
    <xf numFmtId="0" fontId="1" fillId="3" borderId="39" xfId="0" applyAlignment="1">
      <alignment horizontal="center" vertical="center"/>
    </xf>
    <xf numFmtId="0" fontId="3" fillId="3" borderId="8" xfId="0" applyAlignment="1">
      <alignment horizontal="center" vertical="center"/>
    </xf>
    <xf numFmtId="0" fontId="3" fillId="3" borderId="9" xfId="0" applyAlignment="1">
      <alignment horizontal="center" vertical="center"/>
    </xf>
    <xf numFmtId="0" fontId="1" fillId="3" borderId="9" xfId="0" applyAlignment="1">
      <alignment horizontal="center" vertical="center"/>
    </xf>
    <xf numFmtId="0" fontId="1" fillId="3" borderId="10" xfId="0" applyAlignment="1">
      <alignment horizontal="center" vertical="center"/>
    </xf>
    <xf numFmtId="3" fontId="6" fillId="0" borderId="24" xfId="0" applyAlignment="1">
      <alignment horizontal="right" vertical="center" wrapText="1"/>
    </xf>
    <xf numFmtId="10" fontId="6" fillId="0" borderId="24" xfId="0" applyAlignment="1">
      <alignment horizontal="right" vertical="center" wrapText="1"/>
    </xf>
    <xf numFmtId="49" fontId="2" fillId="0" borderId="24" xfId="0" applyAlignment="1">
      <alignment horizontal="center" vertical="top" wrapText="1"/>
    </xf>
    <xf numFmtId="0" fontId="6" fillId="3" borderId="24" xfId="0" applyAlignment="1">
      <alignment horizontal="left" vertical="center" wrapText="1"/>
    </xf>
    <xf numFmtId="49" fontId="2" fillId="3" borderId="29" xfId="0" applyAlignment="1">
      <alignment horizontal="center" vertical="center" wrapText="1"/>
    </xf>
    <xf numFmtId="0" fontId="2" fillId="3" borderId="24" xfId="0" applyAlignment="1">
      <alignment horizontal="center" vertical="center"/>
    </xf>
    <xf numFmtId="49" fontId="2" fillId="0" borderId="15" xfId="0" applyAlignment="1">
      <alignment horizontal="center" vertical="center" wrapText="1"/>
    </xf>
    <xf numFmtId="0" fontId="3" fillId="2" borderId="12" xfId="0" applyAlignment="1">
      <alignment horizontal="left" vertical="center"/>
    </xf>
    <xf numFmtId="0" fontId="3" fillId="2" borderId="13" xfId="0" applyAlignment="1">
      <alignment horizontal="left" vertical="center"/>
    </xf>
    <xf numFmtId="3" fontId="3" fillId="2" borderId="13" xfId="0" applyAlignment="1">
      <alignment horizontal="right" vertical="center"/>
    </xf>
    <xf numFmtId="9" fontId="3" fillId="2" borderId="14" xfId="0" applyAlignment="1">
      <alignment horizontal="right" vertical="center"/>
    </xf>
    <xf numFmtId="0" fontId="3" fillId="3" borderId="17" xfId="0" applyAlignment="1">
      <alignment horizontal="left" vertical="center"/>
    </xf>
    <xf numFmtId="0" fontId="1" fillId="3" borderId="18" xfId="0" applyAlignment="1">
      <alignment horizontal="left" vertical="center"/>
    </xf>
    <xf numFmtId="3" fontId="3" fillId="3" borderId="18" xfId="0" applyAlignment="1">
      <alignment horizontal="right" vertical="center"/>
    </xf>
    <xf numFmtId="3" fontId="1" fillId="3" borderId="18" xfId="0" applyAlignment="1">
      <alignment horizontal="right" vertical="center"/>
    </xf>
    <xf numFmtId="9" fontId="1" fillId="3" borderId="18" xfId="0" applyAlignment="1">
      <alignment horizontal="right" vertical="center"/>
    </xf>
    <xf numFmtId="0" fontId="1" fillId="3" borderId="18" xfId="0" applyAlignment="1">
      <alignment horizontal="right" vertical="center"/>
    </xf>
    <xf numFmtId="9" fontId="1" fillId="3" borderId="19" xfId="0" applyAlignment="1">
      <alignment horizontal="right" vertical="center"/>
    </xf>
    <xf numFmtId="0" fontId="10" fillId="3" borderId="21" xfId="0" applyAlignment="1">
      <alignment horizontal="left" vertical="center"/>
    </xf>
    <xf numFmtId="0" fontId="8" fillId="3" borderId="22" xfId="0" applyAlignment="1">
      <alignment horizontal="left" vertical="center"/>
    </xf>
    <xf numFmtId="3" fontId="8" fillId="3" borderId="22" xfId="0" applyAlignment="1">
      <alignment horizontal="right" vertical="center"/>
    </xf>
    <xf numFmtId="9" fontId="1" fillId="3" borderId="23" xfId="0" applyAlignment="1">
      <alignment horizontal="right" vertical="center"/>
    </xf>
    <xf numFmtId="0" fontId="8" fillId="3" borderId="0" xfId="0" applyAlignment="1">
      <alignment/>
    </xf>
    <xf numFmtId="0" fontId="8" fillId="0" borderId="0" xfId="0" applyAlignment="1">
      <alignment/>
    </xf>
    <xf numFmtId="0" fontId="3" fillId="3" borderId="21" xfId="0" applyAlignment="1">
      <alignment horizontal="left" vertical="center"/>
    </xf>
    <xf numFmtId="0" fontId="1" fillId="3" borderId="22" xfId="0" applyAlignment="1">
      <alignment horizontal="left" vertical="center" wrapText="1"/>
    </xf>
    <xf numFmtId="3" fontId="1" fillId="3" borderId="22" xfId="0" applyAlignment="1">
      <alignment horizontal="right" vertical="center"/>
    </xf>
    <xf numFmtId="3" fontId="1" fillId="3" borderId="22" xfId="0" applyAlignment="1">
      <alignment horizontal="right" vertical="center"/>
    </xf>
    <xf numFmtId="9" fontId="1" fillId="3" borderId="22" xfId="0" applyAlignment="1">
      <alignment horizontal="right" vertical="center"/>
    </xf>
    <xf numFmtId="0" fontId="1" fillId="3" borderId="22" xfId="0" applyAlignment="1">
      <alignment horizontal="left" vertical="center"/>
    </xf>
    <xf numFmtId="0" fontId="8" fillId="3" borderId="21" xfId="0" applyAlignment="1">
      <alignment horizontal="left" vertical="center"/>
    </xf>
    <xf numFmtId="0" fontId="1" fillId="3" borderId="21" xfId="0" applyAlignment="1">
      <alignment horizontal="left" vertical="center"/>
    </xf>
    <xf numFmtId="0" fontId="1" fillId="3" borderId="22" xfId="0" applyAlignment="1">
      <alignment horizontal="left" vertical="center"/>
    </xf>
    <xf numFmtId="0" fontId="1" fillId="3" borderId="22" xfId="0" applyAlignment="1">
      <alignment horizontal="right" vertical="center"/>
    </xf>
    <xf numFmtId="49" fontId="6" fillId="0" borderId="21" xfId="0" applyAlignment="1">
      <alignment horizontal="center" vertical="center" wrapText="1"/>
    </xf>
    <xf numFmtId="49" fontId="6" fillId="0" borderId="22" xfId="0" applyAlignment="1">
      <alignment horizontal="center" vertical="center" wrapText="1"/>
    </xf>
    <xf numFmtId="49" fontId="6" fillId="0" borderId="23" xfId="0" applyAlignment="1">
      <alignment horizontal="center" vertical="center" wrapText="1"/>
    </xf>
    <xf numFmtId="0" fontId="6" fillId="0" borderId="24" xfId="0" applyAlignment="1">
      <alignment horizontal="left" vertical="center" wrapText="1"/>
    </xf>
    <xf numFmtId="3" fontId="6" fillId="0" borderId="25" xfId="0" applyAlignment="1">
      <alignment horizontal="right" vertical="center" wrapText="1"/>
    </xf>
    <xf numFmtId="0" fontId="3" fillId="3" borderId="26" xfId="0" applyAlignment="1">
      <alignment horizontal="left" vertical="center"/>
    </xf>
    <xf numFmtId="0" fontId="1" fillId="3" borderId="27" xfId="0" applyAlignment="1">
      <alignment horizontal="left" vertical="center"/>
    </xf>
    <xf numFmtId="3" fontId="1" fillId="3" borderId="27" xfId="0" applyAlignment="1">
      <alignment horizontal="right" vertical="center"/>
    </xf>
    <xf numFmtId="3" fontId="1" fillId="3" borderId="27" xfId="0" applyAlignment="1">
      <alignment horizontal="right" vertical="center"/>
    </xf>
    <xf numFmtId="9" fontId="1" fillId="3" borderId="27" xfId="0" applyAlignment="1">
      <alignment horizontal="right" vertical="center"/>
    </xf>
    <xf numFmtId="0" fontId="1" fillId="3" borderId="27" xfId="0" applyAlignment="1">
      <alignment horizontal="right" vertical="center"/>
    </xf>
    <xf numFmtId="9" fontId="1" fillId="3" borderId="28" xfId="0" applyAlignment="1">
      <alignment horizontal="right" vertical="center"/>
    </xf>
    <xf numFmtId="0" fontId="1" fillId="3" borderId="17" xfId="0" applyAlignment="1">
      <alignment horizontal="left" vertical="center"/>
    </xf>
    <xf numFmtId="3" fontId="8" fillId="0" borderId="22" xfId="0" applyAlignment="1">
      <alignment horizontal="right" vertical="center"/>
    </xf>
    <xf numFmtId="0" fontId="1" fillId="3" borderId="26" xfId="0" applyAlignment="1">
      <alignment horizontal="left" vertical="center"/>
    </xf>
    <xf numFmtId="0" fontId="1" fillId="3" borderId="27" xfId="0" applyAlignment="1">
      <alignment horizontal="left" vertical="center"/>
    </xf>
    <xf numFmtId="0" fontId="3" fillId="3" borderId="18" xfId="0" applyAlignment="1">
      <alignment horizontal="left" vertical="center"/>
    </xf>
    <xf numFmtId="3" fontId="3" fillId="3" borderId="22" xfId="0" applyAlignment="1">
      <alignment horizontal="right" vertical="center"/>
    </xf>
    <xf numFmtId="9" fontId="3" fillId="3" borderId="22" xfId="0" applyAlignment="1">
      <alignment horizontal="right" vertical="center"/>
    </xf>
    <xf numFmtId="3" fontId="3" fillId="3" borderId="27" xfId="0" applyAlignment="1">
      <alignment horizontal="right" vertical="center"/>
    </xf>
    <xf numFmtId="9" fontId="3" fillId="3" borderId="27" xfId="0" applyAlignment="1">
      <alignment horizontal="right" vertical="center"/>
    </xf>
    <xf numFmtId="0" fontId="3" fillId="3" borderId="18" xfId="0" applyAlignment="1">
      <alignment horizontal="right" vertical="center"/>
    </xf>
    <xf numFmtId="9" fontId="3" fillId="3" borderId="18" xfId="0" applyAlignment="1">
      <alignment horizontal="right" vertical="center"/>
    </xf>
    <xf numFmtId="0" fontId="3" fillId="2" borderId="12" xfId="0" applyAlignment="1">
      <alignment horizontal="left" vertical="center"/>
    </xf>
    <xf numFmtId="0" fontId="4" fillId="2" borderId="13" xfId="0" applyAlignment="1">
      <alignment horizontal="left" vertical="center" wrapText="1"/>
    </xf>
    <xf numFmtId="3" fontId="3" fillId="2" borderId="13" xfId="0" applyAlignment="1">
      <alignment horizontal="right" vertical="center"/>
    </xf>
    <xf numFmtId="9" fontId="3" fillId="2" borderId="14" xfId="0" applyAlignment="1">
      <alignment horizontal="right" vertical="center"/>
    </xf>
    <xf numFmtId="0" fontId="3" fillId="3" borderId="34" xfId="0" applyAlignment="1">
      <alignment horizontal="left" vertical="center"/>
    </xf>
    <xf numFmtId="0" fontId="3" fillId="3" borderId="35" xfId="0" applyAlignment="1">
      <alignment horizontal="left" vertical="center"/>
    </xf>
    <xf numFmtId="3" fontId="3" fillId="3" borderId="35" xfId="0" applyAlignment="1">
      <alignment horizontal="right" vertical="center"/>
    </xf>
    <xf numFmtId="9" fontId="3" fillId="3" borderId="36" xfId="0" applyAlignment="1">
      <alignment horizontal="right" vertical="center"/>
    </xf>
    <xf numFmtId="0" fontId="1" fillId="3" borderId="37" xfId="0" applyAlignment="1">
      <alignment horizontal="left" vertical="center"/>
    </xf>
    <xf numFmtId="0" fontId="3" fillId="3" borderId="38" xfId="0" applyAlignment="1">
      <alignment horizontal="left" vertical="center"/>
    </xf>
    <xf numFmtId="3" fontId="3" fillId="3" borderId="38" xfId="0" applyAlignment="1">
      <alignment horizontal="right" vertical="center"/>
    </xf>
    <xf numFmtId="0" fontId="1" fillId="3" borderId="38" xfId="0" applyAlignment="1">
      <alignment horizontal="right" vertical="center"/>
    </xf>
    <xf numFmtId="9" fontId="1" fillId="3" borderId="39" xfId="0" applyAlignment="1">
      <alignment horizontal="right" vertical="center"/>
    </xf>
    <xf numFmtId="0" fontId="3" fillId="0" borderId="0" xfId="0" applyAlignment="1">
      <alignment horizontal="center"/>
    </xf>
    <xf numFmtId="0" fontId="4" fillId="0" borderId="40" xfId="0" applyAlignment="1">
      <alignment horizontal="center" vertical="center" wrapText="1"/>
    </xf>
    <xf numFmtId="0" fontId="4" fillId="0" borderId="34" xfId="0" applyAlignment="1">
      <alignment horizontal="center" vertical="center" wrapText="1"/>
    </xf>
    <xf numFmtId="0" fontId="4" fillId="0" borderId="35" xfId="0" applyAlignment="1">
      <alignment horizontal="center" vertical="center" wrapText="1"/>
    </xf>
    <xf numFmtId="0" fontId="4" fillId="0" borderId="36" xfId="0" applyAlignment="1">
      <alignment horizontal="center" vertical="center" wrapText="1"/>
    </xf>
    <xf numFmtId="0" fontId="4" fillId="0" borderId="41" xfId="0" applyAlignment="1">
      <alignment horizontal="center" vertical="center" wrapText="1"/>
    </xf>
    <xf numFmtId="0" fontId="4" fillId="0" borderId="42" xfId="0" applyAlignment="1">
      <alignment horizontal="center" vertical="center" wrapText="1"/>
    </xf>
    <xf numFmtId="49" fontId="2" fillId="3" borderId="24" xfId="0" applyAlignment="1">
      <alignment horizontal="center" vertical="center" wrapText="1"/>
    </xf>
    <xf numFmtId="0" fontId="2" fillId="3" borderId="24" xfId="0" applyAlignment="1">
      <alignment horizontal="left" vertical="center" wrapText="1"/>
    </xf>
    <xf numFmtId="3" fontId="2" fillId="3" borderId="25" xfId="0" applyAlignment="1">
      <alignment horizontal="right" vertical="center" wrapText="1"/>
    </xf>
    <xf numFmtId="3" fontId="2" fillId="3" borderId="24" xfId="0" applyAlignment="1">
      <alignment horizontal="right" vertical="center" wrapText="1"/>
    </xf>
    <xf numFmtId="10" fontId="2" fillId="3" borderId="24" xfId="0" applyAlignment="1">
      <alignment horizontal="right" vertical="center" wrapText="1"/>
    </xf>
    <xf numFmtId="49" fontId="2" fillId="0" borderId="24" xfId="0" applyAlignment="1">
      <alignment horizontal="center" vertical="center" wrapText="1"/>
    </xf>
    <xf numFmtId="0" fontId="2" fillId="0" borderId="24" xfId="0" applyAlignment="1">
      <alignment horizontal="left" vertical="center" wrapText="1"/>
    </xf>
    <xf numFmtId="3" fontId="2" fillId="0" borderId="25" xfId="0" applyAlignment="1">
      <alignment horizontal="right" vertical="center" wrapText="1"/>
    </xf>
    <xf numFmtId="3" fontId="2" fillId="0" borderId="24" xfId="0" applyAlignment="1">
      <alignment horizontal="right" vertical="center" wrapText="1"/>
    </xf>
    <xf numFmtId="10" fontId="2" fillId="0" borderId="24" xfId="0" applyAlignment="1">
      <alignment horizontal="right" vertical="center" wrapText="1"/>
    </xf>
    <xf numFmtId="0" fontId="1" fillId="0" borderId="0" xfId="0" applyAlignment="1">
      <alignment horizontal="center"/>
    </xf>
    <xf numFmtId="0" fontId="4" fillId="0" borderId="15" xfId="0" applyAlignment="1">
      <alignment horizontal="right" vertical="center" wrapText="1"/>
    </xf>
    <xf numFmtId="3" fontId="4" fillId="0" borderId="16" xfId="0" applyAlignment="1">
      <alignment horizontal="right" vertical="center" wrapText="1"/>
    </xf>
    <xf numFmtId="3" fontId="4" fillId="0" borderId="15" xfId="0" applyAlignment="1">
      <alignment horizontal="right" vertical="center" wrapText="1"/>
    </xf>
    <xf numFmtId="10" fontId="4" fillId="0" borderId="15" xfId="0" applyAlignment="1">
      <alignment horizontal="right" vertical="center" wrapText="1"/>
    </xf>
    <xf numFmtId="0" fontId="1" fillId="3" borderId="0" xfId="0" applyAlignment="1">
      <alignment horizontal="right"/>
    </xf>
    <xf numFmtId="0" fontId="3" fillId="3" borderId="0" xfId="0" applyAlignment="1">
      <alignment horizontal="center"/>
    </xf>
    <xf numFmtId="0" fontId="3"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969696"/>
      <rgbColor rgb="00C0C0C0"/>
      <rgbColor rgb="00FFFFFF"/>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27"/>
  <sheetViews>
    <sheetView workbookViewId="0" topLeftCell="C1">
      <selection activeCell="J13" sqref="J13"/>
    </sheetView>
  </sheetViews>
  <sheetFormatPr defaultColWidth="9.140625" defaultRowHeight="12.75"/>
  <cols>
    <col min="1" max="1" width="2.57421875" style="0" customWidth="1"/>
    <col min="2" max="2" width="3.140625" style="0" customWidth="1"/>
    <col min="3" max="3" width="5.421875" style="0" customWidth="1"/>
    <col min="4" max="4" width="9.00390625" style="0" customWidth="1"/>
    <col min="5" max="5" width="71.8515625" style="0" customWidth="1"/>
    <col min="6" max="6" width="10.7109375" style="0" customWidth="1"/>
    <col min="7" max="8" width="9.7109375" style="0" customWidth="1"/>
    <col min="9" max="9" width="8.8515625" style="0" customWidth="1"/>
    <col min="10" max="10" width="10.140625" style="0" customWidth="1"/>
    <col min="11" max="11" width="11.140625" style="0" customWidth="1"/>
    <col min="12" max="16384" width="8.8515625" style="0" customWidth="1"/>
  </cols>
  <sheetData>
    <row r="1" spans="1:256" ht="12.75">
      <c r="A1" s="1"/>
      <c r="B1" s="232" t="s">
        <v>0</v>
      </c>
      <c r="C1" s="232"/>
      <c r="D1" s="232"/>
      <c r="E1" s="232"/>
      <c r="F1" s="232"/>
      <c r="G1" s="232"/>
      <c r="H1" s="232"/>
      <c r="I1" s="3"/>
      <c r="J1" s="1"/>
      <c r="K1" s="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2.75">
      <c r="A2" s="1"/>
      <c r="B2" s="1"/>
      <c r="C2" s="1"/>
      <c r="D2" s="1"/>
      <c r="E2" s="1"/>
      <c r="F2" s="1"/>
      <c r="G2" s="1"/>
      <c r="H2" s="2"/>
      <c r="I2" s="4"/>
      <c r="J2" s="1"/>
      <c r="K2" s="1"/>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2.75">
      <c r="A3" s="1"/>
      <c r="B3" s="233" t="s">
        <v>1</v>
      </c>
      <c r="C3" s="233"/>
      <c r="D3" s="233"/>
      <c r="E3" s="233"/>
      <c r="F3" s="233"/>
      <c r="G3" s="233"/>
      <c r="H3" s="233"/>
      <c r="I3" s="5"/>
      <c r="J3" s="1"/>
      <c r="K3" s="1"/>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2.75">
      <c r="A4" s="1"/>
      <c r="B4" s="234" t="s">
        <v>2</v>
      </c>
      <c r="C4" s="235" t="s">
        <v>3</v>
      </c>
      <c r="D4" s="236" t="s">
        <v>4</v>
      </c>
      <c r="E4" s="237" t="s">
        <v>5</v>
      </c>
      <c r="F4" s="238" t="s">
        <v>6</v>
      </c>
      <c r="G4" s="237" t="s">
        <v>7</v>
      </c>
      <c r="H4" s="237" t="s">
        <v>8</v>
      </c>
      <c r="I4" s="5"/>
      <c r="J4" s="1"/>
      <c r="K4" s="1"/>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12.75">
      <c r="A5" s="1"/>
      <c r="B5" s="234"/>
      <c r="C5" s="235"/>
      <c r="D5" s="236"/>
      <c r="E5" s="237"/>
      <c r="F5" s="238"/>
      <c r="G5" s="237"/>
      <c r="H5" s="237"/>
      <c r="I5" s="5"/>
      <c r="J5" s="1"/>
      <c r="K5" s="1"/>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12.75">
      <c r="A6" s="1"/>
      <c r="B6" s="6">
        <v>1</v>
      </c>
      <c r="C6" s="7">
        <v>2</v>
      </c>
      <c r="D6" s="8">
        <v>3</v>
      </c>
      <c r="E6" s="9">
        <v>4</v>
      </c>
      <c r="F6" s="10">
        <v>5</v>
      </c>
      <c r="G6" s="9">
        <v>6</v>
      </c>
      <c r="H6" s="9">
        <v>7</v>
      </c>
      <c r="I6" s="5"/>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12.75">
      <c r="A7" s="1"/>
      <c r="B7" s="11"/>
      <c r="C7" s="12"/>
      <c r="D7" s="13"/>
      <c r="E7" s="14"/>
      <c r="F7" s="15"/>
      <c r="G7" s="14"/>
      <c r="H7" s="14"/>
      <c r="I7" s="5"/>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2.75">
      <c r="A8" s="1"/>
      <c r="B8" s="16">
        <v>1</v>
      </c>
      <c r="C8" s="17" t="s">
        <v>9</v>
      </c>
      <c r="D8" s="18"/>
      <c r="E8" s="19" t="s">
        <v>10</v>
      </c>
      <c r="F8" s="20">
        <f>F10+F21+F25+F14</f>
        <v>348380</v>
      </c>
      <c r="G8" s="21">
        <f>G10+G21+G25+G14</f>
        <v>33573</v>
      </c>
      <c r="H8" s="22">
        <f>G8/F8</f>
        <v>0.0963689075147827</v>
      </c>
      <c r="I8" s="23"/>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12.75">
      <c r="A9" s="1"/>
      <c r="B9" s="24"/>
      <c r="C9" s="25"/>
      <c r="D9" s="26"/>
      <c r="E9" s="27"/>
      <c r="F9" s="28"/>
      <c r="G9" s="29"/>
      <c r="H9" s="30"/>
      <c r="I9" s="23"/>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12.75">
      <c r="A10" s="1"/>
      <c r="B10" s="31"/>
      <c r="C10" s="32"/>
      <c r="D10" s="33" t="s">
        <v>11</v>
      </c>
      <c r="E10" s="34" t="s">
        <v>12</v>
      </c>
      <c r="F10" s="35">
        <v>24000</v>
      </c>
      <c r="G10" s="36">
        <f>G12</f>
        <v>24000</v>
      </c>
      <c r="H10" s="37">
        <f aca="true" t="shared" si="0" ref="H10:H34">G10/F10</f>
        <v>1</v>
      </c>
      <c r="I10" s="23"/>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12.75">
      <c r="A11" s="1"/>
      <c r="B11" s="31"/>
      <c r="C11" s="32"/>
      <c r="D11" s="38"/>
      <c r="E11" s="39" t="s">
        <v>13</v>
      </c>
      <c r="F11" s="40">
        <f>F12</f>
        <v>24000</v>
      </c>
      <c r="G11" s="41">
        <f>G12</f>
        <v>24000</v>
      </c>
      <c r="H11" s="42">
        <f t="shared" si="0"/>
        <v>1</v>
      </c>
      <c r="I11" s="23"/>
      <c r="J11" s="1"/>
      <c r="K11" s="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29.25" customHeight="1">
      <c r="A12" s="1"/>
      <c r="B12" s="239" t="s">
        <v>14</v>
      </c>
      <c r="C12" s="239"/>
      <c r="D12" s="239"/>
      <c r="E12" s="39" t="s">
        <v>15</v>
      </c>
      <c r="F12" s="40">
        <v>24000</v>
      </c>
      <c r="G12" s="41">
        <v>24000</v>
      </c>
      <c r="H12" s="42">
        <f t="shared" si="0"/>
        <v>1</v>
      </c>
      <c r="I12" s="23"/>
      <c r="J12" s="43"/>
      <c r="K12" s="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13.5" customHeight="1">
      <c r="A13" s="1"/>
      <c r="B13" s="31"/>
      <c r="C13" s="32"/>
      <c r="D13" s="38"/>
      <c r="E13" s="39"/>
      <c r="F13" s="40"/>
      <c r="G13" s="41"/>
      <c r="H13" s="42"/>
      <c r="I13" s="23"/>
      <c r="J13" s="43"/>
      <c r="K13" s="1"/>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12.75">
      <c r="A14" s="1"/>
      <c r="B14" s="44"/>
      <c r="C14" s="45"/>
      <c r="D14" s="33" t="s">
        <v>16</v>
      </c>
      <c r="E14" s="34" t="s">
        <v>17</v>
      </c>
      <c r="F14" s="35">
        <f>F15</f>
        <v>314880</v>
      </c>
      <c r="G14" s="36">
        <f>G15</f>
        <v>6231</v>
      </c>
      <c r="H14" s="37">
        <f t="shared" si="0"/>
        <v>0.019788490853658535</v>
      </c>
      <c r="I14" s="23"/>
      <c r="J14" s="1"/>
      <c r="K14" s="1"/>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2.75">
      <c r="A15" s="1"/>
      <c r="B15" s="31"/>
      <c r="C15" s="32"/>
      <c r="D15" s="38"/>
      <c r="E15" s="39" t="s">
        <v>18</v>
      </c>
      <c r="F15" s="40">
        <f>SUM(F16:F19)</f>
        <v>314880</v>
      </c>
      <c r="G15" s="41">
        <f>SUM(G16:G19)</f>
        <v>6231</v>
      </c>
      <c r="H15" s="42">
        <f t="shared" si="0"/>
        <v>0.019788490853658535</v>
      </c>
      <c r="I15" s="23"/>
      <c r="J15" s="1"/>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2.75">
      <c r="A16" s="1"/>
      <c r="B16" s="239" t="s">
        <v>19</v>
      </c>
      <c r="C16" s="239"/>
      <c r="D16" s="239"/>
      <c r="E16" s="39" t="s">
        <v>20</v>
      </c>
      <c r="F16" s="40">
        <v>250000</v>
      </c>
      <c r="G16" s="41">
        <v>1188</v>
      </c>
      <c r="H16" s="42">
        <f t="shared" si="0"/>
        <v>0.004752</v>
      </c>
      <c r="I16" s="23"/>
      <c r="J16" s="1"/>
      <c r="K16" s="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12.75">
      <c r="A17" s="1"/>
      <c r="B17" s="239"/>
      <c r="C17" s="239"/>
      <c r="D17" s="239"/>
      <c r="E17" s="39" t="s">
        <v>21</v>
      </c>
      <c r="F17" s="40">
        <v>45000</v>
      </c>
      <c r="G17" s="41">
        <v>0</v>
      </c>
      <c r="H17" s="42">
        <f t="shared" si="0"/>
        <v>0</v>
      </c>
      <c r="I17" s="5"/>
      <c r="J17" s="1"/>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25.5">
      <c r="A18" s="1"/>
      <c r="B18" s="239"/>
      <c r="C18" s="239"/>
      <c r="D18" s="239"/>
      <c r="E18" s="39" t="s">
        <v>22</v>
      </c>
      <c r="F18" s="40">
        <v>4880</v>
      </c>
      <c r="G18" s="41">
        <v>4880</v>
      </c>
      <c r="H18" s="42">
        <f t="shared" si="0"/>
        <v>1</v>
      </c>
      <c r="I18" s="5"/>
      <c r="J18" s="1"/>
      <c r="K18" s="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2.75">
      <c r="A19" s="1"/>
      <c r="B19" s="239"/>
      <c r="C19" s="239"/>
      <c r="D19" s="239"/>
      <c r="E19" s="39" t="s">
        <v>23</v>
      </c>
      <c r="F19" s="40">
        <v>15000</v>
      </c>
      <c r="G19" s="41">
        <v>163</v>
      </c>
      <c r="H19" s="42">
        <f t="shared" si="0"/>
        <v>0.010866666666666667</v>
      </c>
      <c r="I19" s="5"/>
      <c r="J19" s="1"/>
      <c r="K19" s="1"/>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2.75">
      <c r="A20" s="1"/>
      <c r="B20" s="31"/>
      <c r="C20" s="32"/>
      <c r="D20" s="38"/>
      <c r="E20" s="39"/>
      <c r="F20" s="40"/>
      <c r="G20" s="41"/>
      <c r="H20" s="42"/>
      <c r="I20" s="5"/>
      <c r="J20" s="1"/>
      <c r="K20" s="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12.75">
      <c r="A21" s="1"/>
      <c r="B21" s="44"/>
      <c r="C21" s="45"/>
      <c r="D21" s="33" t="s">
        <v>24</v>
      </c>
      <c r="E21" s="34" t="s">
        <v>25</v>
      </c>
      <c r="F21" s="35">
        <v>2000</v>
      </c>
      <c r="G21" s="36">
        <f>G22</f>
        <v>1067</v>
      </c>
      <c r="H21" s="37">
        <f t="shared" si="0"/>
        <v>0.5335</v>
      </c>
      <c r="I21" s="5"/>
      <c r="J21" s="1"/>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12.75">
      <c r="A22" s="1"/>
      <c r="B22" s="31"/>
      <c r="C22" s="32"/>
      <c r="D22" s="38"/>
      <c r="E22" s="39" t="s">
        <v>26</v>
      </c>
      <c r="F22" s="40">
        <v>2000</v>
      </c>
      <c r="G22" s="41">
        <f>G23</f>
        <v>1067</v>
      </c>
      <c r="H22" s="42">
        <f t="shared" si="0"/>
        <v>0.5335</v>
      </c>
      <c r="I22" s="5"/>
      <c r="J22" s="1"/>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25.5">
      <c r="A23" s="1"/>
      <c r="B23" s="239" t="s">
        <v>27</v>
      </c>
      <c r="C23" s="239"/>
      <c r="D23" s="239"/>
      <c r="E23" s="39" t="s">
        <v>28</v>
      </c>
      <c r="F23" s="40">
        <v>2000</v>
      </c>
      <c r="G23" s="41">
        <v>1067</v>
      </c>
      <c r="H23" s="42">
        <f t="shared" si="0"/>
        <v>0.5335</v>
      </c>
      <c r="I23" s="5"/>
      <c r="J23" s="1"/>
      <c r="K23" s="1"/>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12.75">
      <c r="A24" s="1"/>
      <c r="B24" s="31"/>
      <c r="C24" s="32"/>
      <c r="D24" s="38"/>
      <c r="E24" s="39"/>
      <c r="F24" s="40"/>
      <c r="G24" s="41"/>
      <c r="H24" s="42"/>
      <c r="I24" s="5"/>
      <c r="J24" s="1"/>
      <c r="K24" s="1"/>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12.75">
      <c r="A25" s="1"/>
      <c r="B25" s="44"/>
      <c r="C25" s="45"/>
      <c r="D25" s="33" t="s">
        <v>29</v>
      </c>
      <c r="E25" s="34" t="s">
        <v>30</v>
      </c>
      <c r="F25" s="35">
        <v>7500</v>
      </c>
      <c r="G25" s="36">
        <f>G26</f>
        <v>2275</v>
      </c>
      <c r="H25" s="37">
        <f t="shared" si="0"/>
        <v>0.30333333333333334</v>
      </c>
      <c r="I25" s="5"/>
      <c r="J25" s="1"/>
      <c r="K25" s="1"/>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12.75">
      <c r="A26" s="1"/>
      <c r="B26" s="31"/>
      <c r="C26" s="32"/>
      <c r="D26" s="38"/>
      <c r="E26" s="39" t="s">
        <v>31</v>
      </c>
      <c r="F26" s="40">
        <v>7500</v>
      </c>
      <c r="G26" s="41">
        <f>G27</f>
        <v>2275</v>
      </c>
      <c r="H26" s="42">
        <f t="shared" si="0"/>
        <v>0.30333333333333334</v>
      </c>
      <c r="I26" s="5"/>
      <c r="J26" s="1"/>
      <c r="K26" s="1"/>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12.75">
      <c r="A27" s="1"/>
      <c r="B27" s="239" t="s">
        <v>32</v>
      </c>
      <c r="C27" s="239"/>
      <c r="D27" s="239"/>
      <c r="E27" s="39" t="s">
        <v>33</v>
      </c>
      <c r="F27" s="40">
        <v>7500</v>
      </c>
      <c r="G27" s="41">
        <v>2275</v>
      </c>
      <c r="H27" s="42">
        <f t="shared" si="0"/>
        <v>0.30333333333333334</v>
      </c>
      <c r="I27" s="5"/>
      <c r="J27" s="1"/>
      <c r="K27" s="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12.75">
      <c r="A28" s="1"/>
      <c r="B28" s="46"/>
      <c r="C28" s="47"/>
      <c r="D28" s="48"/>
      <c r="E28" s="49"/>
      <c r="F28" s="50"/>
      <c r="G28" s="51"/>
      <c r="H28" s="52"/>
      <c r="I28" s="5"/>
      <c r="J28" s="1"/>
      <c r="K28" s="1"/>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12.75">
      <c r="A29" s="2"/>
      <c r="B29" s="53">
        <v>2</v>
      </c>
      <c r="C29" s="54" t="s">
        <v>34</v>
      </c>
      <c r="D29" s="18"/>
      <c r="E29" s="19" t="s">
        <v>35</v>
      </c>
      <c r="F29" s="20">
        <f>F31</f>
        <v>9500</v>
      </c>
      <c r="G29" s="55">
        <f>G31</f>
        <v>1717</v>
      </c>
      <c r="H29" s="22">
        <f t="shared" si="0"/>
        <v>0.18073684210526317</v>
      </c>
      <c r="I29" s="56"/>
      <c r="J29" s="1"/>
      <c r="K29" s="1"/>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2.75">
      <c r="A30" s="2"/>
      <c r="B30" s="57"/>
      <c r="C30" s="58"/>
      <c r="D30" s="59"/>
      <c r="E30" s="60"/>
      <c r="F30" s="61"/>
      <c r="G30" s="62"/>
      <c r="H30" s="63"/>
      <c r="I30" s="56"/>
      <c r="J30" s="1"/>
      <c r="K30" s="1"/>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12.75">
      <c r="A31" s="1"/>
      <c r="B31" s="64"/>
      <c r="C31" s="65"/>
      <c r="D31" s="33" t="s">
        <v>36</v>
      </c>
      <c r="E31" s="34" t="s">
        <v>37</v>
      </c>
      <c r="F31" s="35">
        <f>F32</f>
        <v>9500</v>
      </c>
      <c r="G31" s="36">
        <f>G32</f>
        <v>1717</v>
      </c>
      <c r="H31" s="42">
        <f t="shared" si="0"/>
        <v>0.18073684210526317</v>
      </c>
      <c r="I31" s="5"/>
      <c r="J31" s="1"/>
      <c r="K31" s="1"/>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2.75">
      <c r="A32" s="1"/>
      <c r="B32" s="31"/>
      <c r="C32" s="32"/>
      <c r="D32" s="38"/>
      <c r="E32" s="39" t="s">
        <v>38</v>
      </c>
      <c r="F32" s="40">
        <f>SUM(F33:F34)</f>
        <v>9500</v>
      </c>
      <c r="G32" s="41">
        <f>SUM(G33:G34)</f>
        <v>1717</v>
      </c>
      <c r="H32" s="42">
        <f t="shared" si="0"/>
        <v>0.18073684210526317</v>
      </c>
      <c r="I32" s="5"/>
      <c r="J32" s="1"/>
      <c r="K32" s="1"/>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14.25" customHeight="1">
      <c r="A33" s="1"/>
      <c r="B33" s="239" t="s">
        <v>39</v>
      </c>
      <c r="C33" s="239"/>
      <c r="D33" s="239"/>
      <c r="E33" s="39" t="s">
        <v>40</v>
      </c>
      <c r="F33" s="40">
        <v>6000</v>
      </c>
      <c r="G33" s="41">
        <v>0</v>
      </c>
      <c r="H33" s="42">
        <f>G33/F33</f>
        <v>0</v>
      </c>
      <c r="I33" s="5"/>
      <c r="J33" s="1"/>
      <c r="K33" s="1"/>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ht="19.5" customHeight="1">
      <c r="A34" s="1"/>
      <c r="B34" s="239"/>
      <c r="C34" s="239"/>
      <c r="D34" s="239"/>
      <c r="E34" s="39" t="s">
        <v>41</v>
      </c>
      <c r="F34" s="40">
        <v>3500</v>
      </c>
      <c r="G34" s="41">
        <v>1717</v>
      </c>
      <c r="H34" s="42">
        <f t="shared" si="0"/>
        <v>0.49057142857142855</v>
      </c>
      <c r="I34" s="5"/>
      <c r="J34" s="1"/>
      <c r="K34" s="1"/>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12.75">
      <c r="A35" s="1"/>
      <c r="B35" s="31"/>
      <c r="C35" s="32"/>
      <c r="D35" s="38"/>
      <c r="E35" s="39"/>
      <c r="F35" s="40"/>
      <c r="G35" s="41"/>
      <c r="H35" s="42"/>
      <c r="I35" s="5"/>
      <c r="J35" s="1"/>
      <c r="K35" s="1"/>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2.75">
      <c r="A36" s="1"/>
      <c r="B36" s="68"/>
      <c r="C36" s="69"/>
      <c r="D36" s="70"/>
      <c r="E36" s="71"/>
      <c r="F36" s="72"/>
      <c r="G36" s="73"/>
      <c r="H36" s="52"/>
      <c r="I36" s="5"/>
      <c r="J36" s="1"/>
      <c r="K36" s="1"/>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2.75">
      <c r="A37" s="1"/>
      <c r="B37" s="74">
        <v>3</v>
      </c>
      <c r="C37" s="17">
        <v>600</v>
      </c>
      <c r="D37" s="18"/>
      <c r="E37" s="19" t="s">
        <v>42</v>
      </c>
      <c r="F37" s="20">
        <f>F39+F50</f>
        <v>212500</v>
      </c>
      <c r="G37" s="21">
        <f>G39+G50</f>
        <v>90002</v>
      </c>
      <c r="H37" s="22">
        <f>G37/F37</f>
        <v>0.42353882352941175</v>
      </c>
      <c r="I37" s="5"/>
      <c r="J37" s="1"/>
      <c r="K37" s="1"/>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2.75">
      <c r="A38" s="1"/>
      <c r="B38" s="75"/>
      <c r="C38" s="25"/>
      <c r="D38" s="26"/>
      <c r="E38" s="27"/>
      <c r="F38" s="28"/>
      <c r="G38" s="29"/>
      <c r="H38" s="63"/>
      <c r="I38" s="5"/>
      <c r="J38" s="1"/>
      <c r="K38" s="1"/>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ht="12.75">
      <c r="A39" s="1"/>
      <c r="B39" s="44"/>
      <c r="C39" s="45"/>
      <c r="D39" s="33">
        <v>60016</v>
      </c>
      <c r="E39" s="34" t="s">
        <v>43</v>
      </c>
      <c r="F39" s="35">
        <f>F40+F44</f>
        <v>167500</v>
      </c>
      <c r="G39" s="36">
        <f>G40+G44</f>
        <v>90002</v>
      </c>
      <c r="H39" s="37">
        <f>G39/F39</f>
        <v>0.5373253731343284</v>
      </c>
      <c r="I39" s="5"/>
      <c r="J39" s="1"/>
      <c r="K39" s="1"/>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12.75">
      <c r="A40" s="1"/>
      <c r="B40" s="31"/>
      <c r="C40" s="32"/>
      <c r="D40" s="38"/>
      <c r="E40" s="39" t="s">
        <v>44</v>
      </c>
      <c r="F40" s="40">
        <f>SUM(F41:F42)</f>
        <v>132500</v>
      </c>
      <c r="G40" s="41">
        <f>SUM(G41:G42)</f>
        <v>90002</v>
      </c>
      <c r="H40" s="42">
        <f>G40/F40</f>
        <v>0.6792603773584905</v>
      </c>
      <c r="I40" s="5"/>
      <c r="J40" s="1"/>
      <c r="K40" s="1"/>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ht="25.5">
      <c r="A41" s="1"/>
      <c r="B41" s="239" t="s">
        <v>45</v>
      </c>
      <c r="C41" s="239"/>
      <c r="D41" s="239"/>
      <c r="E41" s="39" t="s">
        <v>46</v>
      </c>
      <c r="F41" s="40">
        <v>122500</v>
      </c>
      <c r="G41" s="41">
        <v>89967</v>
      </c>
      <c r="H41" s="42">
        <f>G41/F41</f>
        <v>0.7344244897959183</v>
      </c>
      <c r="I41" s="5"/>
      <c r="J41" s="1"/>
      <c r="K41" s="1"/>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ht="12.75">
      <c r="A42" s="1"/>
      <c r="B42" s="239"/>
      <c r="C42" s="239"/>
      <c r="D42" s="239"/>
      <c r="E42" s="39" t="s">
        <v>47</v>
      </c>
      <c r="F42" s="40">
        <v>10000</v>
      </c>
      <c r="G42" s="41">
        <v>35</v>
      </c>
      <c r="H42" s="42">
        <f>G42/F42</f>
        <v>0.0035</v>
      </c>
      <c r="I42" s="5"/>
      <c r="J42" s="1"/>
      <c r="K42" s="1"/>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ht="12.75">
      <c r="A43" s="1"/>
      <c r="B43" s="31"/>
      <c r="C43" s="32"/>
      <c r="D43" s="38"/>
      <c r="E43" s="39"/>
      <c r="F43" s="40"/>
      <c r="G43" s="41"/>
      <c r="H43" s="42"/>
      <c r="I43" s="5"/>
      <c r="J43" s="1"/>
      <c r="K43" s="1"/>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ht="12.75">
      <c r="A44" s="1"/>
      <c r="B44" s="31"/>
      <c r="C44" s="32"/>
      <c r="D44" s="38"/>
      <c r="E44" s="39" t="s">
        <v>48</v>
      </c>
      <c r="F44" s="40">
        <f>SUM(F45:F48)</f>
        <v>35000</v>
      </c>
      <c r="G44" s="41">
        <f>SUM(G45:G48)</f>
        <v>0</v>
      </c>
      <c r="H44" s="42">
        <f>G44/F44</f>
        <v>0</v>
      </c>
      <c r="I44" s="5"/>
      <c r="J44" s="1"/>
      <c r="K44" s="1"/>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ht="24" customHeight="1">
      <c r="A45" s="1"/>
      <c r="B45" s="239" t="s">
        <v>49</v>
      </c>
      <c r="C45" s="239"/>
      <c r="D45" s="239"/>
      <c r="E45" s="240" t="s">
        <v>50</v>
      </c>
      <c r="F45" s="241">
        <v>14000</v>
      </c>
      <c r="G45" s="242">
        <v>0</v>
      </c>
      <c r="H45" s="243">
        <f>G45/F45</f>
        <v>0</v>
      </c>
      <c r="I45" s="5"/>
      <c r="J45" s="1"/>
      <c r="K45" s="1"/>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ht="6.75" customHeight="1">
      <c r="A46" s="1"/>
      <c r="B46" s="239"/>
      <c r="C46" s="239"/>
      <c r="D46" s="239"/>
      <c r="E46" s="240"/>
      <c r="F46" s="241"/>
      <c r="G46" s="242"/>
      <c r="H46" s="243"/>
      <c r="I46" s="5"/>
      <c r="J46" s="1"/>
      <c r="K46" s="1"/>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ht="12.75">
      <c r="A47" s="1"/>
      <c r="B47" s="239"/>
      <c r="C47" s="239"/>
      <c r="D47" s="239"/>
      <c r="E47" s="39" t="s">
        <v>51</v>
      </c>
      <c r="F47" s="40">
        <v>15000</v>
      </c>
      <c r="G47" s="41">
        <v>0</v>
      </c>
      <c r="H47" s="42">
        <f>G47/F47</f>
        <v>0</v>
      </c>
      <c r="I47" s="5"/>
      <c r="J47" s="1"/>
      <c r="K47" s="1"/>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ht="12.75">
      <c r="A48" s="1"/>
      <c r="B48" s="239"/>
      <c r="C48" s="239"/>
      <c r="D48" s="239"/>
      <c r="E48" s="39" t="s">
        <v>52</v>
      </c>
      <c r="F48" s="40">
        <v>6000</v>
      </c>
      <c r="G48" s="41">
        <v>0</v>
      </c>
      <c r="H48" s="42">
        <f>G48/F48</f>
        <v>0</v>
      </c>
      <c r="I48" s="5"/>
      <c r="J48" s="1"/>
      <c r="K48" s="1"/>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ht="12.75">
      <c r="A49" s="1"/>
      <c r="B49" s="31"/>
      <c r="C49" s="32"/>
      <c r="D49" s="38"/>
      <c r="E49" s="39"/>
      <c r="F49" s="40"/>
      <c r="G49" s="41"/>
      <c r="H49" s="42"/>
      <c r="I49" s="5"/>
      <c r="J49" s="1"/>
      <c r="K49" s="1"/>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ht="12.75">
      <c r="A50" s="1"/>
      <c r="B50" s="44"/>
      <c r="C50" s="45"/>
      <c r="D50" s="33">
        <v>60017</v>
      </c>
      <c r="E50" s="34" t="s">
        <v>53</v>
      </c>
      <c r="F50" s="35">
        <f>F51</f>
        <v>45000</v>
      </c>
      <c r="G50" s="36">
        <f>G51</f>
        <v>0</v>
      </c>
      <c r="H50" s="42">
        <f>G50/F50</f>
        <v>0</v>
      </c>
      <c r="I50" s="5"/>
      <c r="J50" s="1"/>
      <c r="K50" s="1"/>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ht="12.75">
      <c r="A51" s="1"/>
      <c r="B51" s="31"/>
      <c r="C51" s="32"/>
      <c r="D51" s="38"/>
      <c r="E51" s="34" t="s">
        <v>54</v>
      </c>
      <c r="F51" s="35">
        <f>F52</f>
        <v>45000</v>
      </c>
      <c r="G51" s="36">
        <f>G52</f>
        <v>0</v>
      </c>
      <c r="H51" s="42">
        <f>G51/F51</f>
        <v>0</v>
      </c>
      <c r="I51" s="5"/>
      <c r="J51" s="1"/>
      <c r="K51" s="1"/>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ht="12.75">
      <c r="A52" s="1"/>
      <c r="B52" s="239" t="s">
        <v>55</v>
      </c>
      <c r="C52" s="239"/>
      <c r="D52" s="239"/>
      <c r="E52" s="39" t="s">
        <v>56</v>
      </c>
      <c r="F52" s="40">
        <v>45000</v>
      </c>
      <c r="G52" s="41">
        <v>0</v>
      </c>
      <c r="H52" s="42">
        <f>G52/F52</f>
        <v>0</v>
      </c>
      <c r="I52" s="5"/>
      <c r="J52" s="1"/>
      <c r="K52" s="1"/>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ht="12.75">
      <c r="A53" s="1"/>
      <c r="B53" s="68"/>
      <c r="C53" s="69"/>
      <c r="D53" s="70"/>
      <c r="E53" s="71"/>
      <c r="F53" s="72"/>
      <c r="G53" s="73"/>
      <c r="H53" s="52"/>
      <c r="I53" s="5"/>
      <c r="J53" s="1"/>
      <c r="K53" s="1"/>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ht="12.75">
      <c r="A54" s="1"/>
      <c r="B54" s="74">
        <v>4</v>
      </c>
      <c r="C54" s="17">
        <v>700</v>
      </c>
      <c r="D54" s="18"/>
      <c r="E54" s="19" t="s">
        <v>57</v>
      </c>
      <c r="F54" s="20">
        <f>F56+F65</f>
        <v>204000</v>
      </c>
      <c r="G54" s="21">
        <f>G56+G65</f>
        <v>135775</v>
      </c>
      <c r="H54" s="22">
        <f>G54/F54</f>
        <v>0.665563725490196</v>
      </c>
      <c r="I54" s="5"/>
      <c r="J54" s="1"/>
      <c r="K54" s="1"/>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ht="12.75">
      <c r="A55" s="1"/>
      <c r="B55" s="77"/>
      <c r="C55" s="78"/>
      <c r="D55" s="59"/>
      <c r="E55" s="60"/>
      <c r="F55" s="61"/>
      <c r="G55" s="79"/>
      <c r="H55" s="80"/>
      <c r="I55" s="5"/>
      <c r="J55" s="1"/>
      <c r="K55" s="1"/>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ht="12.75">
      <c r="A56" s="1"/>
      <c r="B56" s="81"/>
      <c r="C56" s="82"/>
      <c r="D56" s="83">
        <v>70005</v>
      </c>
      <c r="E56" s="84" t="s">
        <v>58</v>
      </c>
      <c r="F56" s="85">
        <f>F57+F61</f>
        <v>89000</v>
      </c>
      <c r="G56" s="86">
        <f>G57+G61</f>
        <v>23612</v>
      </c>
      <c r="H56" s="87">
        <f>G56/F56</f>
        <v>0.26530337078651683</v>
      </c>
      <c r="I56" s="5"/>
      <c r="J56" s="1"/>
      <c r="K56" s="1"/>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ht="12.75">
      <c r="A57" s="1"/>
      <c r="B57" s="88"/>
      <c r="C57" s="89"/>
      <c r="D57" s="90"/>
      <c r="E57" s="91" t="s">
        <v>59</v>
      </c>
      <c r="F57" s="92">
        <f>SUM(F58:F60)</f>
        <v>69000</v>
      </c>
      <c r="G57" s="93">
        <f>SUM(G58:G60)</f>
        <v>23612</v>
      </c>
      <c r="H57" s="94">
        <f>G57/F57</f>
        <v>0.3422028985507246</v>
      </c>
      <c r="I57" s="5"/>
      <c r="J57" s="1"/>
      <c r="K57" s="1"/>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ht="12.75">
      <c r="A58" s="1"/>
      <c r="B58" s="244" t="s">
        <v>60</v>
      </c>
      <c r="C58" s="244"/>
      <c r="D58" s="244"/>
      <c r="E58" s="91" t="s">
        <v>61</v>
      </c>
      <c r="F58" s="92">
        <v>67000</v>
      </c>
      <c r="G58" s="93">
        <v>22309</v>
      </c>
      <c r="H58" s="94">
        <f>G58/F58</f>
        <v>0.33297014925373136</v>
      </c>
      <c r="I58" s="5"/>
      <c r="J58" s="1"/>
      <c r="K58" s="1"/>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ht="12.75">
      <c r="A59" s="1"/>
      <c r="B59" s="244"/>
      <c r="C59" s="244"/>
      <c r="D59" s="244"/>
      <c r="E59" s="91" t="s">
        <v>62</v>
      </c>
      <c r="F59" s="92">
        <v>2000</v>
      </c>
      <c r="G59" s="93">
        <v>1303</v>
      </c>
      <c r="H59" s="94">
        <f>G59/F59</f>
        <v>0.6515</v>
      </c>
      <c r="I59" s="5"/>
      <c r="J59" s="1"/>
      <c r="K59" s="1"/>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256" ht="12.75">
      <c r="A60" s="1"/>
      <c r="B60" s="88"/>
      <c r="C60" s="89"/>
      <c r="D60" s="90"/>
      <c r="E60" s="91"/>
      <c r="F60" s="92"/>
      <c r="G60" s="93"/>
      <c r="H60" s="94"/>
      <c r="I60" s="5"/>
      <c r="J60" s="1"/>
      <c r="K60" s="1"/>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ht="12.75">
      <c r="A61" s="1"/>
      <c r="B61" s="88"/>
      <c r="C61" s="89"/>
      <c r="D61" s="90"/>
      <c r="E61" s="91" t="s">
        <v>63</v>
      </c>
      <c r="F61" s="92">
        <f>SUM(F62:F63)</f>
        <v>20000</v>
      </c>
      <c r="G61" s="93">
        <f>SUM(G62:G63)</f>
        <v>0</v>
      </c>
      <c r="H61" s="94">
        <f aca="true" t="shared" si="1" ref="H61:H67">G61/F61</f>
        <v>0</v>
      </c>
      <c r="I61" s="5"/>
      <c r="J61" s="1"/>
      <c r="K61" s="1"/>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ht="12.75">
      <c r="A62" s="1"/>
      <c r="B62" s="244" t="s">
        <v>64</v>
      </c>
      <c r="C62" s="244"/>
      <c r="D62" s="244"/>
      <c r="E62" s="91" t="s">
        <v>65</v>
      </c>
      <c r="F62" s="92">
        <v>5000</v>
      </c>
      <c r="G62" s="93">
        <v>0</v>
      </c>
      <c r="H62" s="94">
        <f t="shared" si="1"/>
        <v>0</v>
      </c>
      <c r="I62" s="5"/>
      <c r="J62" s="1"/>
      <c r="K62" s="1"/>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ht="12.75">
      <c r="A63" s="1"/>
      <c r="B63" s="244"/>
      <c r="C63" s="244"/>
      <c r="D63" s="244"/>
      <c r="E63" s="91" t="s">
        <v>66</v>
      </c>
      <c r="F63" s="92">
        <v>15000</v>
      </c>
      <c r="G63" s="93">
        <v>0</v>
      </c>
      <c r="H63" s="94">
        <f t="shared" si="1"/>
        <v>0</v>
      </c>
      <c r="I63" s="5"/>
      <c r="J63" s="1"/>
      <c r="K63" s="1"/>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ht="12.75">
      <c r="A64" s="1"/>
      <c r="B64" s="88"/>
      <c r="C64" s="89"/>
      <c r="D64" s="90"/>
      <c r="E64" s="91"/>
      <c r="F64" s="92"/>
      <c r="G64" s="93"/>
      <c r="H64" s="94"/>
      <c r="I64" s="5"/>
      <c r="J64" s="1"/>
      <c r="K64" s="1"/>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ht="12.75">
      <c r="A65" s="1"/>
      <c r="B65" s="81"/>
      <c r="C65" s="82"/>
      <c r="D65" s="83">
        <v>70095</v>
      </c>
      <c r="E65" s="84" t="s">
        <v>67</v>
      </c>
      <c r="F65" s="85">
        <f>F66</f>
        <v>115000</v>
      </c>
      <c r="G65" s="86">
        <f>G66</f>
        <v>112163</v>
      </c>
      <c r="H65" s="94">
        <f t="shared" si="1"/>
        <v>0.9753304347826087</v>
      </c>
      <c r="I65" s="5"/>
      <c r="J65" s="1"/>
      <c r="K65" s="1"/>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ht="12.75">
      <c r="A66" s="1"/>
      <c r="B66" s="88"/>
      <c r="C66" s="89"/>
      <c r="D66" s="90"/>
      <c r="E66" s="91" t="s">
        <v>68</v>
      </c>
      <c r="F66" s="92">
        <f>SUM(F67:F68)</f>
        <v>115000</v>
      </c>
      <c r="G66" s="93">
        <f>SUM(G67:G68)</f>
        <v>112163</v>
      </c>
      <c r="H66" s="94">
        <f t="shared" si="1"/>
        <v>0.9753304347826087</v>
      </c>
      <c r="I66" s="5"/>
      <c r="J66" s="1"/>
      <c r="K66" s="1"/>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ht="17.25" customHeight="1">
      <c r="A67" s="1"/>
      <c r="B67" s="244" t="s">
        <v>69</v>
      </c>
      <c r="C67" s="244"/>
      <c r="D67" s="244"/>
      <c r="E67" s="91" t="s">
        <v>70</v>
      </c>
      <c r="F67" s="92">
        <v>5000</v>
      </c>
      <c r="G67" s="93">
        <v>2163</v>
      </c>
      <c r="H67" s="94">
        <f t="shared" si="1"/>
        <v>0.4326</v>
      </c>
      <c r="I67" s="5"/>
      <c r="J67" s="1"/>
      <c r="K67" s="1"/>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ht="25.5">
      <c r="A68" s="1"/>
      <c r="B68" s="244"/>
      <c r="C68" s="244"/>
      <c r="D68" s="244"/>
      <c r="E68" s="91" t="s">
        <v>71</v>
      </c>
      <c r="F68" s="92">
        <v>110000</v>
      </c>
      <c r="G68" s="93">
        <v>110000</v>
      </c>
      <c r="H68" s="94">
        <f>G68/F68</f>
        <v>1</v>
      </c>
      <c r="I68" s="5"/>
      <c r="J68" s="1"/>
      <c r="K68" s="1"/>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1:256" ht="12.75">
      <c r="A69" s="1"/>
      <c r="B69" s="46"/>
      <c r="C69" s="47"/>
      <c r="D69" s="48"/>
      <c r="E69" s="71"/>
      <c r="F69" s="50"/>
      <c r="G69" s="51"/>
      <c r="H69" s="95"/>
      <c r="I69" s="5"/>
      <c r="J69" s="1"/>
      <c r="K69" s="1"/>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256" ht="12.75">
      <c r="A70" s="1"/>
      <c r="B70" s="74">
        <v>5</v>
      </c>
      <c r="C70" s="17">
        <v>710</v>
      </c>
      <c r="D70" s="18"/>
      <c r="E70" s="19" t="s">
        <v>72</v>
      </c>
      <c r="F70" s="20">
        <f>F72+F76</f>
        <v>124540</v>
      </c>
      <c r="G70" s="21">
        <f>G72+G76</f>
        <v>39412</v>
      </c>
      <c r="H70" s="22">
        <f aca="true" t="shared" si="2" ref="H70:H84">G70/F70</f>
        <v>0.31646057491568974</v>
      </c>
      <c r="I70" s="5"/>
      <c r="J70" s="1"/>
      <c r="K70" s="1"/>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256" ht="12.75">
      <c r="A71" s="1"/>
      <c r="B71" s="75"/>
      <c r="C71" s="25"/>
      <c r="D71" s="26"/>
      <c r="E71" s="27"/>
      <c r="F71" s="28"/>
      <c r="G71" s="29"/>
      <c r="H71" s="30"/>
      <c r="I71" s="5"/>
      <c r="J71" s="1"/>
      <c r="K71" s="1"/>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256" ht="12.75">
      <c r="A72" s="1"/>
      <c r="B72" s="81"/>
      <c r="C72" s="82"/>
      <c r="D72" s="83">
        <v>71014</v>
      </c>
      <c r="E72" s="84" t="s">
        <v>73</v>
      </c>
      <c r="F72" s="85">
        <f>F73</f>
        <v>119100</v>
      </c>
      <c r="G72" s="86">
        <f>G73</f>
        <v>33972</v>
      </c>
      <c r="H72" s="87">
        <f t="shared" si="2"/>
        <v>0.28523929471032744</v>
      </c>
      <c r="I72" s="5"/>
      <c r="J72" s="1"/>
      <c r="K72" s="1"/>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ht="12.75">
      <c r="A73" s="1"/>
      <c r="B73" s="88"/>
      <c r="C73" s="89"/>
      <c r="D73" s="90"/>
      <c r="E73" s="91" t="s">
        <v>74</v>
      </c>
      <c r="F73" s="92">
        <f>F74</f>
        <v>119100</v>
      </c>
      <c r="G73" s="93">
        <f>G74</f>
        <v>33972</v>
      </c>
      <c r="H73" s="94">
        <f t="shared" si="2"/>
        <v>0.28523929471032744</v>
      </c>
      <c r="I73" s="5"/>
      <c r="J73" s="1"/>
      <c r="K73" s="1"/>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ht="12.75">
      <c r="A74" s="1"/>
      <c r="B74" s="244" t="s">
        <v>75</v>
      </c>
      <c r="C74" s="244"/>
      <c r="D74" s="244"/>
      <c r="E74" s="39" t="s">
        <v>76</v>
      </c>
      <c r="F74" s="92">
        <v>119100</v>
      </c>
      <c r="G74" s="93">
        <v>33972</v>
      </c>
      <c r="H74" s="94">
        <f t="shared" si="2"/>
        <v>0.28523929471032744</v>
      </c>
      <c r="I74" s="5"/>
      <c r="J74" s="1"/>
      <c r="K74" s="1"/>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256" ht="12.75">
      <c r="A75" s="1"/>
      <c r="B75" s="88"/>
      <c r="C75" s="89"/>
      <c r="D75" s="90"/>
      <c r="E75" s="39"/>
      <c r="F75" s="92"/>
      <c r="G75" s="93"/>
      <c r="H75" s="94"/>
      <c r="I75" s="5"/>
      <c r="J75" s="1"/>
      <c r="K75" s="1"/>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spans="1:256" ht="12.75">
      <c r="A76" s="1"/>
      <c r="B76" s="81"/>
      <c r="C76" s="82"/>
      <c r="D76" s="83">
        <v>71095</v>
      </c>
      <c r="E76" s="84" t="s">
        <v>77</v>
      </c>
      <c r="F76" s="85">
        <f>F77</f>
        <v>5440</v>
      </c>
      <c r="G76" s="86">
        <f>G77</f>
        <v>5440</v>
      </c>
      <c r="H76" s="87">
        <f t="shared" si="2"/>
        <v>1</v>
      </c>
      <c r="I76" s="5"/>
      <c r="J76" s="1"/>
      <c r="K76" s="1"/>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256" ht="12.75">
      <c r="A77" s="1"/>
      <c r="B77" s="88"/>
      <c r="C77" s="89"/>
      <c r="D77" s="90"/>
      <c r="E77" s="91" t="s">
        <v>78</v>
      </c>
      <c r="F77" s="92">
        <f>F78</f>
        <v>5440</v>
      </c>
      <c r="G77" s="93">
        <f>G78</f>
        <v>5440</v>
      </c>
      <c r="H77" s="94">
        <f t="shared" si="2"/>
        <v>1</v>
      </c>
      <c r="I77" s="5"/>
      <c r="J77" s="1"/>
      <c r="K77" s="1"/>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ht="12.75">
      <c r="A78" s="1"/>
      <c r="B78" s="244" t="s">
        <v>79</v>
      </c>
      <c r="C78" s="244"/>
      <c r="D78" s="244"/>
      <c r="E78" s="91" t="s">
        <v>80</v>
      </c>
      <c r="F78" s="92">
        <v>5440</v>
      </c>
      <c r="G78" s="93">
        <v>5440</v>
      </c>
      <c r="H78" s="94">
        <f t="shared" si="2"/>
        <v>1</v>
      </c>
      <c r="I78" s="5"/>
      <c r="J78" s="1"/>
      <c r="K78" s="1"/>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ht="12.75">
      <c r="A79" s="1"/>
      <c r="B79" s="46"/>
      <c r="C79" s="47"/>
      <c r="D79" s="48"/>
      <c r="E79" s="49"/>
      <c r="F79" s="50"/>
      <c r="G79" s="51"/>
      <c r="H79" s="95"/>
      <c r="I79" s="5"/>
      <c r="J79" s="1"/>
      <c r="K79" s="1"/>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spans="1:256" ht="12.75">
      <c r="A80" s="1"/>
      <c r="B80" s="74">
        <v>6</v>
      </c>
      <c r="C80" s="17">
        <v>750</v>
      </c>
      <c r="D80" s="18"/>
      <c r="E80" s="19" t="s">
        <v>81</v>
      </c>
      <c r="F80" s="20">
        <f>F82+F86+F91+F105</f>
        <v>2281168</v>
      </c>
      <c r="G80" s="21">
        <f>G82+G86+G91+G105</f>
        <v>1197958</v>
      </c>
      <c r="H80" s="22">
        <f t="shared" si="2"/>
        <v>0.5251511506386202</v>
      </c>
      <c r="I80" s="5"/>
      <c r="J80" s="1"/>
      <c r="K80" s="1"/>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spans="1:256" ht="12.75">
      <c r="A81" s="1"/>
      <c r="B81" s="75"/>
      <c r="C81" s="25"/>
      <c r="D81" s="26"/>
      <c r="E81" s="27"/>
      <c r="F81" s="28"/>
      <c r="G81" s="29"/>
      <c r="H81" s="63"/>
      <c r="I81" s="5"/>
      <c r="J81" s="1"/>
      <c r="K81" s="1"/>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256" ht="12.75">
      <c r="A82" s="1"/>
      <c r="B82" s="81"/>
      <c r="C82" s="82"/>
      <c r="D82" s="83">
        <v>75011</v>
      </c>
      <c r="E82" s="84" t="s">
        <v>82</v>
      </c>
      <c r="F82" s="85">
        <f>F83</f>
        <v>67985</v>
      </c>
      <c r="G82" s="86">
        <f>G83</f>
        <v>34419</v>
      </c>
      <c r="H82" s="87">
        <f t="shared" si="2"/>
        <v>0.5062734426711775</v>
      </c>
      <c r="I82" s="5"/>
      <c r="J82" s="1"/>
      <c r="K82" s="1"/>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256" ht="12.75">
      <c r="A83" s="1"/>
      <c r="B83" s="88"/>
      <c r="C83" s="89"/>
      <c r="D83" s="90"/>
      <c r="E83" s="91" t="s">
        <v>83</v>
      </c>
      <c r="F83" s="92">
        <f>F84</f>
        <v>67985</v>
      </c>
      <c r="G83" s="93">
        <f>G84</f>
        <v>34419</v>
      </c>
      <c r="H83" s="94">
        <f t="shared" si="2"/>
        <v>0.5062734426711775</v>
      </c>
      <c r="I83" s="5"/>
      <c r="J83" s="1"/>
      <c r="K83" s="1"/>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spans="1:256" ht="12.75">
      <c r="A84" s="1"/>
      <c r="B84" s="88"/>
      <c r="C84" s="89"/>
      <c r="D84" s="90"/>
      <c r="E84" s="91" t="s">
        <v>84</v>
      </c>
      <c r="F84" s="92">
        <v>67985</v>
      </c>
      <c r="G84" s="93">
        <v>34419</v>
      </c>
      <c r="H84" s="94">
        <f t="shared" si="2"/>
        <v>0.5062734426711775</v>
      </c>
      <c r="I84" s="5"/>
      <c r="J84" s="1"/>
      <c r="K84" s="1"/>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ht="12.75">
      <c r="A85" s="1"/>
      <c r="B85" s="88"/>
      <c r="C85" s="89"/>
      <c r="D85" s="90"/>
      <c r="E85" s="91"/>
      <c r="F85" s="92"/>
      <c r="G85" s="93"/>
      <c r="H85" s="94"/>
      <c r="I85" s="5"/>
      <c r="J85" s="1"/>
      <c r="K85" s="1"/>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256" ht="12.75">
      <c r="A86" s="1"/>
      <c r="B86" s="81"/>
      <c r="C86" s="82"/>
      <c r="D86" s="83">
        <v>75022</v>
      </c>
      <c r="E86" s="84" t="s">
        <v>85</v>
      </c>
      <c r="F86" s="85">
        <f>F87</f>
        <v>79656</v>
      </c>
      <c r="G86" s="86">
        <f>G87</f>
        <v>35330</v>
      </c>
      <c r="H86" s="87">
        <f aca="true" t="shared" si="3" ref="H86:H95">G86/F86</f>
        <v>0.44353218841016373</v>
      </c>
      <c r="I86" s="5"/>
      <c r="J86" s="1"/>
      <c r="K86" s="1"/>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256" ht="12.75">
      <c r="A87" s="1"/>
      <c r="B87" s="88"/>
      <c r="C87" s="89"/>
      <c r="D87" s="90"/>
      <c r="E87" s="91" t="s">
        <v>86</v>
      </c>
      <c r="F87" s="92">
        <f>SUM(F88:F89)</f>
        <v>79656</v>
      </c>
      <c r="G87" s="93">
        <f>SUM(G88:G89)</f>
        <v>35330</v>
      </c>
      <c r="H87" s="94">
        <f t="shared" si="3"/>
        <v>0.44353218841016373</v>
      </c>
      <c r="I87" s="5"/>
      <c r="J87" s="1"/>
      <c r="K87" s="1"/>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spans="1:256" ht="12.75">
      <c r="A88" s="1"/>
      <c r="B88" s="88"/>
      <c r="C88" s="89"/>
      <c r="D88" s="90"/>
      <c r="E88" s="91" t="s">
        <v>87</v>
      </c>
      <c r="F88" s="92">
        <v>70166</v>
      </c>
      <c r="G88" s="93">
        <v>32257</v>
      </c>
      <c r="H88" s="94">
        <f t="shared" si="3"/>
        <v>0.45972408288914857</v>
      </c>
      <c r="I88" s="5"/>
      <c r="J88" s="1"/>
      <c r="K88" s="1"/>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ht="12.75">
      <c r="A89" s="1"/>
      <c r="B89" s="88"/>
      <c r="C89" s="89"/>
      <c r="D89" s="90"/>
      <c r="E89" s="91" t="s">
        <v>88</v>
      </c>
      <c r="F89" s="92">
        <v>9490</v>
      </c>
      <c r="G89" s="93">
        <v>3073</v>
      </c>
      <c r="H89" s="94">
        <f t="shared" si="3"/>
        <v>0.3238145416227608</v>
      </c>
      <c r="I89" s="5"/>
      <c r="J89" s="1"/>
      <c r="K89" s="1"/>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256" ht="12.75">
      <c r="A90" s="1"/>
      <c r="B90" s="88"/>
      <c r="C90" s="89"/>
      <c r="D90" s="90"/>
      <c r="E90" s="91"/>
      <c r="F90" s="92"/>
      <c r="G90" s="93"/>
      <c r="H90" s="94"/>
      <c r="I90" s="5"/>
      <c r="J90" s="1"/>
      <c r="K90" s="1"/>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ht="12.75">
      <c r="A91" s="1"/>
      <c r="B91" s="81"/>
      <c r="C91" s="82"/>
      <c r="D91" s="83">
        <v>75023</v>
      </c>
      <c r="E91" s="84" t="s">
        <v>89</v>
      </c>
      <c r="F91" s="85">
        <f>F92+F101</f>
        <v>2050350</v>
      </c>
      <c r="G91" s="86">
        <f>G92+G101</f>
        <v>1102549</v>
      </c>
      <c r="H91" s="87">
        <f t="shared" si="3"/>
        <v>0.5377369717365328</v>
      </c>
      <c r="I91" s="5"/>
      <c r="J91" s="1"/>
      <c r="K91" s="1"/>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ht="12.75">
      <c r="A92" s="1"/>
      <c r="B92" s="88"/>
      <c r="C92" s="89"/>
      <c r="D92" s="90"/>
      <c r="E92" s="91" t="s">
        <v>90</v>
      </c>
      <c r="F92" s="92">
        <f>SUM(F93:F95)</f>
        <v>1962350</v>
      </c>
      <c r="G92" s="93">
        <f>SUM(G93:G95)</f>
        <v>1059450</v>
      </c>
      <c r="H92" s="94">
        <f t="shared" si="3"/>
        <v>0.539888399113308</v>
      </c>
      <c r="I92" s="5"/>
      <c r="J92" s="1"/>
      <c r="K92" s="1"/>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256" ht="12.75">
      <c r="A93" s="1"/>
      <c r="B93" s="88"/>
      <c r="C93" s="89"/>
      <c r="D93" s="90"/>
      <c r="E93" s="91" t="s">
        <v>91</v>
      </c>
      <c r="F93" s="92">
        <v>1557680</v>
      </c>
      <c r="G93" s="93">
        <v>801213</v>
      </c>
      <c r="H93" s="94">
        <f t="shared" si="3"/>
        <v>0.5143630270658929</v>
      </c>
      <c r="I93" s="5"/>
      <c r="J93" s="1"/>
      <c r="K93" s="1"/>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ht="12.75">
      <c r="A94" s="1"/>
      <c r="B94" s="88"/>
      <c r="C94" s="89"/>
      <c r="D94" s="90"/>
      <c r="E94" s="91" t="s">
        <v>92</v>
      </c>
      <c r="F94" s="92">
        <v>28059</v>
      </c>
      <c r="G94" s="93">
        <v>21044</v>
      </c>
      <c r="H94" s="94">
        <f t="shared" si="3"/>
        <v>0.749991090202787</v>
      </c>
      <c r="I94" s="5"/>
      <c r="J94" s="1"/>
      <c r="K94" s="1"/>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spans="1:256" ht="12.75">
      <c r="A95" s="1"/>
      <c r="B95" s="88"/>
      <c r="C95" s="89"/>
      <c r="D95" s="90"/>
      <c r="E95" s="91" t="s">
        <v>93</v>
      </c>
      <c r="F95" s="92">
        <v>376611</v>
      </c>
      <c r="G95" s="93">
        <v>237193</v>
      </c>
      <c r="H95" s="94">
        <f t="shared" si="3"/>
        <v>0.6298090071718564</v>
      </c>
      <c r="I95" s="5"/>
      <c r="J95" s="1"/>
      <c r="K95" s="1"/>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spans="1:256" ht="12.75">
      <c r="A96" s="1"/>
      <c r="B96" s="244" t="s">
        <v>94</v>
      </c>
      <c r="C96" s="244"/>
      <c r="D96" s="244"/>
      <c r="E96" s="245" t="s">
        <v>95</v>
      </c>
      <c r="F96" s="246"/>
      <c r="G96" s="247"/>
      <c r="H96" s="248"/>
      <c r="I96" s="5"/>
      <c r="J96" s="1"/>
      <c r="K96" s="1"/>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1:256" ht="12.75">
      <c r="A97" s="1"/>
      <c r="B97" s="244"/>
      <c r="C97" s="244"/>
      <c r="D97" s="244"/>
      <c r="E97" s="245"/>
      <c r="F97" s="246"/>
      <c r="G97" s="247"/>
      <c r="H97" s="248"/>
      <c r="I97" s="5"/>
      <c r="J97" s="1"/>
      <c r="K97" s="1"/>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1:256" ht="12.75">
      <c r="A98" s="1"/>
      <c r="B98" s="244"/>
      <c r="C98" s="244"/>
      <c r="D98" s="244"/>
      <c r="E98" s="245"/>
      <c r="F98" s="246"/>
      <c r="G98" s="247"/>
      <c r="H98" s="248"/>
      <c r="I98" s="5"/>
      <c r="J98" s="1"/>
      <c r="K98" s="1"/>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256" ht="12.75">
      <c r="A99" s="1"/>
      <c r="B99" s="244"/>
      <c r="C99" s="244"/>
      <c r="D99" s="244"/>
      <c r="E99" s="245"/>
      <c r="F99" s="246"/>
      <c r="G99" s="247"/>
      <c r="H99" s="248"/>
      <c r="I99" s="5"/>
      <c r="J99" s="1"/>
      <c r="K99" s="1"/>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ht="12.75">
      <c r="A100" s="1"/>
      <c r="B100" s="88"/>
      <c r="C100" s="89"/>
      <c r="D100" s="90"/>
      <c r="E100" s="91"/>
      <c r="F100" s="92"/>
      <c r="G100" s="93"/>
      <c r="H100" s="94"/>
      <c r="I100" s="5"/>
      <c r="J100" s="1"/>
      <c r="K100" s="1"/>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256" ht="12.75">
      <c r="A101" s="1"/>
      <c r="B101" s="88"/>
      <c r="C101" s="89"/>
      <c r="D101" s="90"/>
      <c r="E101" s="91" t="s">
        <v>96</v>
      </c>
      <c r="F101" s="92">
        <f>F102</f>
        <v>88000</v>
      </c>
      <c r="G101" s="93">
        <f>G102</f>
        <v>43099</v>
      </c>
      <c r="H101" s="94">
        <f>G101/F101</f>
        <v>0.48976136363636363</v>
      </c>
      <c r="I101" s="5"/>
      <c r="J101" s="1"/>
      <c r="K101" s="1"/>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1:256" ht="12.75">
      <c r="A102" s="1"/>
      <c r="B102" s="244" t="s">
        <v>97</v>
      </c>
      <c r="C102" s="244"/>
      <c r="D102" s="244"/>
      <c r="E102" s="240" t="s">
        <v>98</v>
      </c>
      <c r="F102" s="246">
        <v>88000</v>
      </c>
      <c r="G102" s="247">
        <v>43099</v>
      </c>
      <c r="H102" s="248">
        <f>G102/F102</f>
        <v>0.48976136363636363</v>
      </c>
      <c r="I102" s="5"/>
      <c r="J102" s="1"/>
      <c r="K102" s="1"/>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1:256" ht="12.75">
      <c r="A103" s="1"/>
      <c r="B103" s="244"/>
      <c r="C103" s="244"/>
      <c r="D103" s="244"/>
      <c r="E103" s="240"/>
      <c r="F103" s="246"/>
      <c r="G103" s="247"/>
      <c r="H103" s="248"/>
      <c r="I103" s="5"/>
      <c r="J103" s="1"/>
      <c r="K103" s="1"/>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spans="1:256" ht="12.75">
      <c r="A104" s="1"/>
      <c r="B104" s="88"/>
      <c r="C104" s="89"/>
      <c r="D104" s="90"/>
      <c r="E104" s="91"/>
      <c r="F104" s="92"/>
      <c r="G104" s="93"/>
      <c r="H104" s="94"/>
      <c r="I104" s="5"/>
      <c r="J104" s="1"/>
      <c r="K104" s="1"/>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spans="1:256" ht="12.75">
      <c r="A105" s="96"/>
      <c r="B105" s="81"/>
      <c r="C105" s="82"/>
      <c r="D105" s="83">
        <v>75095</v>
      </c>
      <c r="E105" s="84" t="s">
        <v>99</v>
      </c>
      <c r="F105" s="85">
        <f>F106</f>
        <v>83177</v>
      </c>
      <c r="G105" s="86">
        <f>G106</f>
        <v>25660</v>
      </c>
      <c r="H105" s="87">
        <f aca="true" t="shared" si="4" ref="H105:H112">G105/F105</f>
        <v>0.3084987436430744</v>
      </c>
      <c r="I105" s="97"/>
      <c r="J105" s="96"/>
      <c r="K105" s="96"/>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row>
    <row r="106" spans="1:256" ht="12.75">
      <c r="A106" s="1"/>
      <c r="B106" s="88"/>
      <c r="C106" s="89"/>
      <c r="D106" s="90"/>
      <c r="E106" s="91" t="s">
        <v>100</v>
      </c>
      <c r="F106" s="92">
        <f>SUM(F107:F112)</f>
        <v>83177</v>
      </c>
      <c r="G106" s="93">
        <f>SUM(G107:G112)</f>
        <v>25660</v>
      </c>
      <c r="H106" s="94">
        <f t="shared" si="4"/>
        <v>0.3084987436430744</v>
      </c>
      <c r="I106" s="5"/>
      <c r="J106" s="1"/>
      <c r="K106" s="1"/>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spans="1:256" ht="25.5">
      <c r="A107" s="1"/>
      <c r="B107" s="244" t="s">
        <v>101</v>
      </c>
      <c r="C107" s="244"/>
      <c r="D107" s="244"/>
      <c r="E107" s="91" t="s">
        <v>102</v>
      </c>
      <c r="F107" s="92">
        <v>17300</v>
      </c>
      <c r="G107" s="41">
        <v>6427</v>
      </c>
      <c r="H107" s="94">
        <f t="shared" si="4"/>
        <v>0.3715028901734104</v>
      </c>
      <c r="I107" s="5"/>
      <c r="J107" s="1"/>
      <c r="K107" s="1"/>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spans="1:256" ht="12.75">
      <c r="A108" s="1"/>
      <c r="B108" s="244"/>
      <c r="C108" s="244"/>
      <c r="D108" s="244"/>
      <c r="E108" s="39" t="s">
        <v>103</v>
      </c>
      <c r="F108" s="92">
        <v>24000</v>
      </c>
      <c r="G108" s="93">
        <v>8299</v>
      </c>
      <c r="H108" s="94">
        <f t="shared" si="4"/>
        <v>0.34579166666666666</v>
      </c>
      <c r="I108" s="5"/>
      <c r="J108" s="1"/>
      <c r="K108" s="1"/>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spans="1:256" ht="12.75">
      <c r="A109" s="1"/>
      <c r="B109" s="244"/>
      <c r="C109" s="244"/>
      <c r="D109" s="244"/>
      <c r="E109" s="39" t="s">
        <v>104</v>
      </c>
      <c r="F109" s="92">
        <v>8000</v>
      </c>
      <c r="G109" s="93">
        <v>0</v>
      </c>
      <c r="H109" s="94">
        <f t="shared" si="4"/>
        <v>0</v>
      </c>
      <c r="I109" s="5"/>
      <c r="J109" s="1"/>
      <c r="K109" s="1"/>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spans="1:256" ht="12.75">
      <c r="A110" s="1"/>
      <c r="B110" s="244"/>
      <c r="C110" s="244"/>
      <c r="D110" s="244"/>
      <c r="E110" s="99" t="s">
        <v>105</v>
      </c>
      <c r="F110" s="100">
        <v>6877</v>
      </c>
      <c r="G110" s="101">
        <v>1719</v>
      </c>
      <c r="H110" s="94">
        <f t="shared" si="4"/>
        <v>0.24996364693907228</v>
      </c>
      <c r="I110" s="5"/>
      <c r="J110" s="1"/>
      <c r="K110" s="1"/>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spans="1:256" ht="12.75">
      <c r="A111" s="1"/>
      <c r="B111" s="244"/>
      <c r="C111" s="244"/>
      <c r="D111" s="244"/>
      <c r="E111" s="39" t="s">
        <v>106</v>
      </c>
      <c r="F111" s="92">
        <v>18000</v>
      </c>
      <c r="G111" s="93">
        <f>4184+1501</f>
        <v>5685</v>
      </c>
      <c r="H111" s="94">
        <f t="shared" si="4"/>
        <v>0.31583333333333335</v>
      </c>
      <c r="I111" s="5"/>
      <c r="J111" s="1"/>
      <c r="K111" s="1"/>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spans="1:256" ht="12.75">
      <c r="A112" s="1"/>
      <c r="B112" s="244"/>
      <c r="C112" s="244"/>
      <c r="D112" s="244"/>
      <c r="E112" s="39" t="s">
        <v>107</v>
      </c>
      <c r="F112" s="92">
        <v>9000</v>
      </c>
      <c r="G112" s="93">
        <v>3530</v>
      </c>
      <c r="H112" s="94">
        <f t="shared" si="4"/>
        <v>0.39222222222222225</v>
      </c>
      <c r="I112" s="5"/>
      <c r="J112" s="1"/>
      <c r="K112" s="1"/>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spans="1:256" ht="12.75">
      <c r="A113" s="1"/>
      <c r="B113" s="46"/>
      <c r="C113" s="47"/>
      <c r="D113" s="48"/>
      <c r="E113" s="71"/>
      <c r="F113" s="50"/>
      <c r="G113" s="51"/>
      <c r="H113" s="95"/>
      <c r="I113" s="5"/>
      <c r="J113" s="1"/>
      <c r="K113" s="1"/>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spans="1:256" ht="25.5">
      <c r="A114" s="1"/>
      <c r="B114" s="74">
        <v>7</v>
      </c>
      <c r="C114" s="17">
        <v>751</v>
      </c>
      <c r="D114" s="18"/>
      <c r="E114" s="19" t="s">
        <v>108</v>
      </c>
      <c r="F114" s="20">
        <f>F116+F120+F128</f>
        <v>15673</v>
      </c>
      <c r="G114" s="21">
        <f>G116+G120+G128</f>
        <v>12226</v>
      </c>
      <c r="H114" s="22">
        <f>G114/F114</f>
        <v>0.7800676322337778</v>
      </c>
      <c r="I114" s="5"/>
      <c r="J114" s="1"/>
      <c r="K114" s="1"/>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spans="1:256" ht="12.75">
      <c r="A115" s="1"/>
      <c r="B115" s="75"/>
      <c r="C115" s="25"/>
      <c r="D115" s="26"/>
      <c r="E115" s="27"/>
      <c r="F115" s="28"/>
      <c r="G115" s="29"/>
      <c r="H115" s="63"/>
      <c r="I115" s="5"/>
      <c r="J115" s="1"/>
      <c r="K115" s="1"/>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spans="1:256" ht="12.75">
      <c r="A116" s="1"/>
      <c r="B116" s="81"/>
      <c r="C116" s="82"/>
      <c r="D116" s="83">
        <v>75101</v>
      </c>
      <c r="E116" s="84" t="s">
        <v>109</v>
      </c>
      <c r="F116" s="85">
        <f>F117</f>
        <v>2780</v>
      </c>
      <c r="G116" s="86">
        <f>G117</f>
        <v>1394</v>
      </c>
      <c r="H116" s="87">
        <f>G116/F116</f>
        <v>0.5014388489208633</v>
      </c>
      <c r="I116" s="5"/>
      <c r="J116" s="1"/>
      <c r="K116" s="1"/>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spans="1:256" ht="12.75">
      <c r="A117" s="1"/>
      <c r="B117" s="88"/>
      <c r="C117" s="89"/>
      <c r="D117" s="90"/>
      <c r="E117" s="91" t="s">
        <v>110</v>
      </c>
      <c r="F117" s="92">
        <f>F118</f>
        <v>2780</v>
      </c>
      <c r="G117" s="93">
        <f>G118</f>
        <v>1394</v>
      </c>
      <c r="H117" s="94">
        <f>G117/F117</f>
        <v>0.5014388489208633</v>
      </c>
      <c r="I117" s="5"/>
      <c r="J117" s="1"/>
      <c r="K117" s="1"/>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spans="1:256" ht="12.75">
      <c r="A118" s="1"/>
      <c r="B118" s="88"/>
      <c r="C118" s="89"/>
      <c r="D118" s="90"/>
      <c r="E118" s="91" t="s">
        <v>111</v>
      </c>
      <c r="F118" s="92">
        <v>2780</v>
      </c>
      <c r="G118" s="93">
        <v>1394</v>
      </c>
      <c r="H118" s="94">
        <f>G118/F118</f>
        <v>0.5014388489208633</v>
      </c>
      <c r="I118" s="5"/>
      <c r="J118" s="1"/>
      <c r="K118" s="1"/>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spans="1:256" ht="12.75">
      <c r="A119" s="1"/>
      <c r="B119" s="88"/>
      <c r="C119" s="89"/>
      <c r="D119" s="90"/>
      <c r="E119" s="99"/>
      <c r="F119" s="100"/>
      <c r="G119" s="101"/>
      <c r="H119" s="102"/>
      <c r="I119" s="5"/>
      <c r="J119" s="1"/>
      <c r="K119" s="1"/>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spans="1:256" ht="12.75">
      <c r="A120" s="249"/>
      <c r="B120" s="196"/>
      <c r="C120" s="197"/>
      <c r="D120" s="198">
        <v>75109</v>
      </c>
      <c r="E120" s="199" t="s">
        <v>112</v>
      </c>
      <c r="F120" s="200">
        <f>F123</f>
        <v>1637</v>
      </c>
      <c r="G120" s="162">
        <f>G123</f>
        <v>1637</v>
      </c>
      <c r="H120" s="163">
        <f>G120/F120</f>
        <v>1</v>
      </c>
      <c r="I120" s="5"/>
      <c r="J120" s="1"/>
      <c r="K120" s="1"/>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spans="1:256" ht="12.75">
      <c r="A121" s="249"/>
      <c r="B121" s="196"/>
      <c r="C121" s="197"/>
      <c r="D121" s="198"/>
      <c r="E121" s="199"/>
      <c r="F121" s="200"/>
      <c r="G121" s="162"/>
      <c r="H121" s="163"/>
      <c r="I121" s="5"/>
      <c r="J121" s="1"/>
      <c r="K121" s="1"/>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spans="1:256" ht="12.75">
      <c r="A122" s="249"/>
      <c r="B122" s="196"/>
      <c r="C122" s="197"/>
      <c r="D122" s="198"/>
      <c r="E122" s="199"/>
      <c r="F122" s="200"/>
      <c r="G122" s="162"/>
      <c r="H122" s="163"/>
      <c r="I122" s="5"/>
      <c r="J122" s="1"/>
      <c r="K122" s="1"/>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spans="1:256" ht="16.5" customHeight="1">
      <c r="A123" s="1"/>
      <c r="B123" s="88"/>
      <c r="C123" s="89"/>
      <c r="D123" s="90"/>
      <c r="E123" s="91" t="s">
        <v>113</v>
      </c>
      <c r="F123" s="92">
        <f>SUM(F124:F126)</f>
        <v>1637</v>
      </c>
      <c r="G123" s="93">
        <f>SUM(G124:G126)</f>
        <v>1637</v>
      </c>
      <c r="H123" s="94">
        <f>F123/G123</f>
        <v>1</v>
      </c>
      <c r="I123" s="5"/>
      <c r="J123" s="1"/>
      <c r="K123" s="1"/>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1:256" ht="25.5" customHeight="1">
      <c r="A124" s="1"/>
      <c r="B124" s="244" t="s">
        <v>114</v>
      </c>
      <c r="C124" s="244"/>
      <c r="D124" s="244"/>
      <c r="E124" s="91" t="s">
        <v>115</v>
      </c>
      <c r="F124" s="92">
        <v>2</v>
      </c>
      <c r="G124" s="93">
        <v>2</v>
      </c>
      <c r="H124" s="94">
        <f>F124/G124</f>
        <v>1</v>
      </c>
      <c r="I124" s="5"/>
      <c r="J124" s="1"/>
      <c r="K124" s="1"/>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spans="1:256" ht="13.5" customHeight="1">
      <c r="A125" s="1"/>
      <c r="B125" s="244"/>
      <c r="C125" s="244"/>
      <c r="D125" s="244"/>
      <c r="E125" s="240" t="s">
        <v>116</v>
      </c>
      <c r="F125" s="246">
        <v>1635</v>
      </c>
      <c r="G125" s="247">
        <v>1635</v>
      </c>
      <c r="H125" s="248">
        <f>G125/F125</f>
        <v>1</v>
      </c>
      <c r="I125" s="5"/>
      <c r="J125" s="1"/>
      <c r="K125" s="1"/>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spans="1:256" ht="12.75">
      <c r="A126" s="1"/>
      <c r="B126" s="244"/>
      <c r="C126" s="244"/>
      <c r="D126" s="244"/>
      <c r="E126" s="240"/>
      <c r="F126" s="246"/>
      <c r="G126" s="247"/>
      <c r="H126" s="248"/>
      <c r="I126" s="5"/>
      <c r="J126" s="1"/>
      <c r="K126" s="1"/>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spans="1:256" ht="12.75">
      <c r="A127" s="1"/>
      <c r="B127" s="88"/>
      <c r="C127" s="89"/>
      <c r="D127" s="90"/>
      <c r="E127" s="39"/>
      <c r="F127" s="92"/>
      <c r="G127" s="93"/>
      <c r="H127" s="94"/>
      <c r="I127" s="5"/>
      <c r="J127" s="1"/>
      <c r="K127" s="1"/>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spans="1:256" ht="12.75">
      <c r="A128" s="1"/>
      <c r="B128" s="81"/>
      <c r="C128" s="82"/>
      <c r="D128" s="83">
        <v>75113</v>
      </c>
      <c r="E128" s="84" t="s">
        <v>117</v>
      </c>
      <c r="F128" s="85">
        <f>F129</f>
        <v>11256</v>
      </c>
      <c r="G128" s="86">
        <f>G129</f>
        <v>9195</v>
      </c>
      <c r="H128" s="87">
        <f>G128/F128</f>
        <v>0.8168976545842217</v>
      </c>
      <c r="I128" s="5"/>
      <c r="J128" s="1"/>
      <c r="K128" s="1"/>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spans="1:256" ht="12.75">
      <c r="A129" s="1"/>
      <c r="B129" s="88"/>
      <c r="C129" s="89"/>
      <c r="D129" s="90"/>
      <c r="E129" s="91" t="s">
        <v>118</v>
      </c>
      <c r="F129" s="92">
        <f>F130</f>
        <v>11256</v>
      </c>
      <c r="G129" s="93">
        <f>G130</f>
        <v>9195</v>
      </c>
      <c r="H129" s="94">
        <f>G129/F129</f>
        <v>0.8168976545842217</v>
      </c>
      <c r="I129" s="5"/>
      <c r="J129" s="1"/>
      <c r="K129" s="1"/>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spans="1:256" ht="12.75">
      <c r="A130" s="1"/>
      <c r="B130" s="244" t="s">
        <v>119</v>
      </c>
      <c r="C130" s="244"/>
      <c r="D130" s="244"/>
      <c r="E130" s="240" t="s">
        <v>120</v>
      </c>
      <c r="F130" s="246">
        <v>11256</v>
      </c>
      <c r="G130" s="247">
        <v>9195</v>
      </c>
      <c r="H130" s="248">
        <f>G130/F130</f>
        <v>0.8168976545842217</v>
      </c>
      <c r="I130" s="103"/>
      <c r="J130" s="1"/>
      <c r="K130" s="1"/>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spans="1:256" ht="12.75">
      <c r="A131" s="1"/>
      <c r="B131" s="244"/>
      <c r="C131" s="244"/>
      <c r="D131" s="244"/>
      <c r="E131" s="240"/>
      <c r="F131" s="246"/>
      <c r="G131" s="247"/>
      <c r="H131" s="248"/>
      <c r="I131" s="103"/>
      <c r="J131" s="1"/>
      <c r="K131" s="1"/>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spans="1:256" ht="12.75">
      <c r="A132" s="1"/>
      <c r="B132" s="46"/>
      <c r="C132" s="47"/>
      <c r="D132" s="48"/>
      <c r="E132" s="71"/>
      <c r="F132" s="50"/>
      <c r="G132" s="51"/>
      <c r="H132" s="95"/>
      <c r="I132" s="103"/>
      <c r="J132" s="1"/>
      <c r="K132" s="1"/>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spans="1:256" ht="12.75">
      <c r="A133" s="1"/>
      <c r="B133" s="74">
        <v>8</v>
      </c>
      <c r="C133" s="17">
        <v>754</v>
      </c>
      <c r="D133" s="18"/>
      <c r="E133" s="19" t="s">
        <v>121</v>
      </c>
      <c r="F133" s="20">
        <f>F135+F145+F156</f>
        <v>351883</v>
      </c>
      <c r="G133" s="21">
        <f>G135+G145+G156</f>
        <v>210915.7</v>
      </c>
      <c r="H133" s="22">
        <f>G133/F133</f>
        <v>0.5993915591261869</v>
      </c>
      <c r="I133" s="5"/>
      <c r="J133" s="1"/>
      <c r="K133" s="1"/>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spans="1:256" ht="12.75">
      <c r="A134" s="1"/>
      <c r="B134" s="75"/>
      <c r="C134" s="25"/>
      <c r="D134" s="26"/>
      <c r="E134" s="27"/>
      <c r="F134" s="28"/>
      <c r="G134" s="29"/>
      <c r="H134" s="63"/>
      <c r="I134" s="5"/>
      <c r="J134" s="1"/>
      <c r="K134" s="1"/>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spans="1:256" ht="12.75">
      <c r="A135" s="1"/>
      <c r="B135" s="81"/>
      <c r="C135" s="82"/>
      <c r="D135" s="83">
        <v>75404</v>
      </c>
      <c r="E135" s="84" t="s">
        <v>122</v>
      </c>
      <c r="F135" s="85">
        <f>F136+F139</f>
        <v>19000</v>
      </c>
      <c r="G135" s="86">
        <f>G137+G140</f>
        <v>0</v>
      </c>
      <c r="H135" s="87">
        <f>G135/F135</f>
        <v>0</v>
      </c>
      <c r="I135" s="5"/>
      <c r="J135" s="1"/>
      <c r="K135" s="1"/>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spans="1:256" ht="12.75">
      <c r="A136" s="1"/>
      <c r="B136" s="81"/>
      <c r="C136" s="82"/>
      <c r="D136" s="83"/>
      <c r="E136" s="91" t="s">
        <v>123</v>
      </c>
      <c r="F136" s="85">
        <f>F137</f>
        <v>6000</v>
      </c>
      <c r="G136" s="86">
        <f>G137</f>
        <v>0</v>
      </c>
      <c r="H136" s="94">
        <f>G136/F136</f>
        <v>0</v>
      </c>
      <c r="I136" s="5"/>
      <c r="J136" s="1"/>
      <c r="K136" s="1"/>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spans="1:256" ht="25.5">
      <c r="A137" s="1"/>
      <c r="B137" s="244" t="s">
        <v>124</v>
      </c>
      <c r="C137" s="244"/>
      <c r="D137" s="244"/>
      <c r="E137" s="91" t="s">
        <v>125</v>
      </c>
      <c r="F137" s="92">
        <v>6000</v>
      </c>
      <c r="G137" s="93">
        <v>0</v>
      </c>
      <c r="H137" s="87">
        <f>G137/F137</f>
        <v>0</v>
      </c>
      <c r="I137" s="5"/>
      <c r="J137" s="1"/>
      <c r="K137" s="1"/>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1:256" ht="12.75">
      <c r="A138" s="1"/>
      <c r="B138" s="88"/>
      <c r="C138" s="89"/>
      <c r="D138" s="90"/>
      <c r="E138" s="91"/>
      <c r="F138" s="92"/>
      <c r="G138" s="93"/>
      <c r="H138" s="87"/>
      <c r="I138" s="5"/>
      <c r="J138" s="1"/>
      <c r="K138" s="1"/>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pans="1:256" ht="12.75">
      <c r="A139" s="1"/>
      <c r="B139" s="88"/>
      <c r="C139" s="89"/>
      <c r="D139" s="90"/>
      <c r="E139" s="91" t="s">
        <v>126</v>
      </c>
      <c r="F139" s="92">
        <f>F140</f>
        <v>13000</v>
      </c>
      <c r="G139" s="93">
        <f>G140</f>
        <v>0</v>
      </c>
      <c r="H139" s="87">
        <f>G139/F139</f>
        <v>0</v>
      </c>
      <c r="I139" s="5"/>
      <c r="J139" s="1"/>
      <c r="K139" s="1"/>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spans="1:256" ht="12.75">
      <c r="A140" s="1"/>
      <c r="B140" s="244" t="s">
        <v>127</v>
      </c>
      <c r="C140" s="244"/>
      <c r="D140" s="244"/>
      <c r="E140" s="245" t="s">
        <v>128</v>
      </c>
      <c r="F140" s="246">
        <v>13000</v>
      </c>
      <c r="G140" s="247">
        <v>0</v>
      </c>
      <c r="H140" s="248">
        <f>G140/F140</f>
        <v>0</v>
      </c>
      <c r="I140" s="5"/>
      <c r="J140" s="1"/>
      <c r="K140" s="1"/>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spans="1:256" ht="12.75">
      <c r="A141" s="1"/>
      <c r="B141" s="244"/>
      <c r="C141" s="244"/>
      <c r="D141" s="244"/>
      <c r="E141" s="245"/>
      <c r="F141" s="246"/>
      <c r="G141" s="247"/>
      <c r="H141" s="248"/>
      <c r="I141" s="5"/>
      <c r="J141" s="1"/>
      <c r="K141" s="1"/>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spans="1:256" ht="13.5" customHeight="1">
      <c r="A142" s="1"/>
      <c r="B142" s="244"/>
      <c r="C142" s="244"/>
      <c r="D142" s="244"/>
      <c r="E142" s="245"/>
      <c r="F142" s="246"/>
      <c r="G142" s="247"/>
      <c r="H142" s="248"/>
      <c r="I142" s="5"/>
      <c r="J142" s="1"/>
      <c r="K142" s="1"/>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spans="1:256" ht="12.75" customHeight="1" hidden="1">
      <c r="A143" s="1"/>
      <c r="B143" s="244"/>
      <c r="C143" s="244"/>
      <c r="D143" s="244"/>
      <c r="E143" s="245"/>
      <c r="F143" s="246"/>
      <c r="G143" s="247"/>
      <c r="H143" s="248"/>
      <c r="I143" s="5"/>
      <c r="J143" s="1"/>
      <c r="K143" s="1"/>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spans="1:256" ht="12.75" customHeight="1">
      <c r="A144" s="1"/>
      <c r="B144" s="88"/>
      <c r="C144" s="89"/>
      <c r="D144" s="90"/>
      <c r="E144" s="91"/>
      <c r="F144" s="92"/>
      <c r="G144" s="93"/>
      <c r="H144" s="94"/>
      <c r="I144" s="5"/>
      <c r="J144" s="1"/>
      <c r="K144" s="1"/>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spans="1:256" ht="12.75">
      <c r="A145" s="1"/>
      <c r="B145" s="81"/>
      <c r="C145" s="82"/>
      <c r="D145" s="83">
        <v>75412</v>
      </c>
      <c r="E145" s="84" t="s">
        <v>129</v>
      </c>
      <c r="F145" s="85">
        <f>F146+F151</f>
        <v>287500</v>
      </c>
      <c r="G145" s="86">
        <f>G146+G151</f>
        <v>170931.7</v>
      </c>
      <c r="H145" s="87">
        <v>0.595</v>
      </c>
      <c r="I145" s="5"/>
      <c r="J145" s="1"/>
      <c r="K145" s="1"/>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spans="1:256" ht="12.75">
      <c r="A146" s="1"/>
      <c r="B146" s="88"/>
      <c r="C146" s="89"/>
      <c r="D146" s="90"/>
      <c r="E146" s="91" t="s">
        <v>130</v>
      </c>
      <c r="F146" s="92">
        <f>SUM(F147:F149)</f>
        <v>206000</v>
      </c>
      <c r="G146" s="93">
        <f>SUM(G147:G149)</f>
        <v>130232.7</v>
      </c>
      <c r="H146" s="94">
        <f>G146/F146</f>
        <v>0.632197572815534</v>
      </c>
      <c r="I146" s="5"/>
      <c r="J146" s="1"/>
      <c r="K146" s="1"/>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spans="1:256" ht="12.75">
      <c r="A147" s="1"/>
      <c r="B147" s="244" t="s">
        <v>131</v>
      </c>
      <c r="C147" s="244"/>
      <c r="D147" s="244"/>
      <c r="E147" s="39" t="s">
        <v>132</v>
      </c>
      <c r="F147" s="92">
        <f>206000-34000-20000</f>
        <v>152000</v>
      </c>
      <c r="G147" s="93">
        <f>130233-27188</f>
        <v>103045</v>
      </c>
      <c r="H147" s="94">
        <f>G147/F147</f>
        <v>0.6779276315789474</v>
      </c>
      <c r="I147" s="5"/>
      <c r="J147" s="1"/>
      <c r="K147" s="1"/>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spans="1:256" ht="12.75">
      <c r="A148" s="1"/>
      <c r="B148" s="244"/>
      <c r="C148" s="244"/>
      <c r="D148" s="244"/>
      <c r="E148" s="39" t="s">
        <v>133</v>
      </c>
      <c r="F148" s="92">
        <v>34000</v>
      </c>
      <c r="G148" s="93">
        <v>27187.7</v>
      </c>
      <c r="H148" s="94">
        <f>G148/F148</f>
        <v>0.7996382352941177</v>
      </c>
      <c r="I148" s="5"/>
      <c r="J148" s="1"/>
      <c r="K148" s="1"/>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spans="1:256" ht="12.75">
      <c r="A149" s="1"/>
      <c r="B149" s="244"/>
      <c r="C149" s="244"/>
      <c r="D149" s="244"/>
      <c r="E149" s="39" t="s">
        <v>134</v>
      </c>
      <c r="F149" s="92">
        <v>20000</v>
      </c>
      <c r="G149" s="93">
        <v>0</v>
      </c>
      <c r="H149" s="94">
        <f>G149/F149</f>
        <v>0</v>
      </c>
      <c r="I149" s="5"/>
      <c r="J149" s="1"/>
      <c r="K149" s="1"/>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spans="1:256" ht="12.75">
      <c r="A150" s="1"/>
      <c r="B150" s="88"/>
      <c r="C150" s="89"/>
      <c r="D150" s="90"/>
      <c r="E150" s="39"/>
      <c r="F150" s="92"/>
      <c r="G150" s="93"/>
      <c r="H150" s="94"/>
      <c r="I150" s="5"/>
      <c r="J150" s="1"/>
      <c r="K150" s="1"/>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spans="1:256" ht="12.75">
      <c r="A151" s="1"/>
      <c r="B151" s="88"/>
      <c r="C151" s="89"/>
      <c r="D151" s="90"/>
      <c r="E151" s="91" t="s">
        <v>135</v>
      </c>
      <c r="F151" s="92">
        <f>SUM(F152:F154)</f>
        <v>81500</v>
      </c>
      <c r="G151" s="93">
        <f>SUM(G152:G154)</f>
        <v>40699</v>
      </c>
      <c r="H151" s="94">
        <f>G151/F151</f>
        <v>0.49937423312883433</v>
      </c>
      <c r="I151" s="5"/>
      <c r="J151" s="1"/>
      <c r="K151" s="1"/>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spans="1:256" ht="12.75">
      <c r="A152" s="1"/>
      <c r="B152" s="244" t="s">
        <v>136</v>
      </c>
      <c r="C152" s="244"/>
      <c r="D152" s="244"/>
      <c r="E152" s="39" t="s">
        <v>137</v>
      </c>
      <c r="F152" s="92">
        <v>60000</v>
      </c>
      <c r="G152" s="93">
        <v>40699</v>
      </c>
      <c r="H152" s="94">
        <v>0.678</v>
      </c>
      <c r="I152" s="5"/>
      <c r="J152" s="1"/>
      <c r="K152" s="1"/>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spans="1:256" ht="25.5" customHeight="1">
      <c r="A153" s="1"/>
      <c r="B153" s="244"/>
      <c r="C153" s="244"/>
      <c r="D153" s="244"/>
      <c r="E153" s="240" t="s">
        <v>138</v>
      </c>
      <c r="F153" s="246">
        <v>21500</v>
      </c>
      <c r="G153" s="247">
        <v>0</v>
      </c>
      <c r="H153" s="248">
        <f>G153/F153</f>
        <v>0</v>
      </c>
      <c r="I153" s="5"/>
      <c r="J153" s="1"/>
      <c r="K153" s="1"/>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spans="1:256" ht="12.75" customHeight="1" hidden="1">
      <c r="A154" s="1"/>
      <c r="B154" s="244"/>
      <c r="C154" s="244"/>
      <c r="D154" s="244"/>
      <c r="E154" s="240"/>
      <c r="F154" s="246"/>
      <c r="G154" s="247"/>
      <c r="H154" s="248"/>
      <c r="I154" s="5"/>
      <c r="J154" s="1"/>
      <c r="K154" s="1"/>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spans="1:256" ht="12.75">
      <c r="A155" s="1"/>
      <c r="B155" s="88"/>
      <c r="C155" s="89"/>
      <c r="D155" s="90"/>
      <c r="E155" s="91"/>
      <c r="F155" s="92"/>
      <c r="G155" s="93"/>
      <c r="H155" s="94"/>
      <c r="I155" s="5"/>
      <c r="J155" s="1"/>
      <c r="K155" s="1"/>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spans="1:256" ht="12.75">
      <c r="A156" s="1"/>
      <c r="B156" s="81"/>
      <c r="C156" s="82"/>
      <c r="D156" s="83">
        <v>75414</v>
      </c>
      <c r="E156" s="84" t="s">
        <v>139</v>
      </c>
      <c r="F156" s="85">
        <f>F157+F161</f>
        <v>45383</v>
      </c>
      <c r="G156" s="86">
        <f>G157+G161</f>
        <v>39984</v>
      </c>
      <c r="H156" s="87">
        <f aca="true" t="shared" si="5" ref="H156:H166">G156/F156</f>
        <v>0.8810347486944451</v>
      </c>
      <c r="I156" s="5"/>
      <c r="J156" s="1"/>
      <c r="K156" s="1"/>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spans="1:256" ht="12.75">
      <c r="A157" s="1"/>
      <c r="B157" s="88"/>
      <c r="C157" s="89"/>
      <c r="D157" s="90"/>
      <c r="E157" s="91" t="s">
        <v>140</v>
      </c>
      <c r="F157" s="92">
        <f>SUM(F158:F159)</f>
        <v>10383</v>
      </c>
      <c r="G157" s="93">
        <f>SUM(G158:G159)</f>
        <v>5641</v>
      </c>
      <c r="H157" s="94">
        <f t="shared" si="5"/>
        <v>0.5432919194837715</v>
      </c>
      <c r="I157" s="5"/>
      <c r="J157" s="1"/>
      <c r="K157" s="1"/>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spans="1:256" ht="12.75">
      <c r="A158" s="1"/>
      <c r="B158" s="244" t="s">
        <v>141</v>
      </c>
      <c r="C158" s="244"/>
      <c r="D158" s="244"/>
      <c r="E158" s="91" t="s">
        <v>142</v>
      </c>
      <c r="F158" s="92">
        <f>7811+188+1484</f>
        <v>9483</v>
      </c>
      <c r="G158" s="93">
        <f>3905+742+94</f>
        <v>4741</v>
      </c>
      <c r="H158" s="94">
        <f t="shared" si="5"/>
        <v>0.4999472740693873</v>
      </c>
      <c r="I158" s="5"/>
      <c r="J158" s="1"/>
      <c r="K158" s="1"/>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spans="1:256" ht="12.75">
      <c r="A159" s="1"/>
      <c r="B159" s="244"/>
      <c r="C159" s="244"/>
      <c r="D159" s="244"/>
      <c r="E159" s="91" t="s">
        <v>143</v>
      </c>
      <c r="F159" s="92">
        <v>900</v>
      </c>
      <c r="G159" s="93">
        <v>900</v>
      </c>
      <c r="H159" s="94">
        <f t="shared" si="5"/>
        <v>1</v>
      </c>
      <c r="I159" s="5"/>
      <c r="J159" s="1"/>
      <c r="K159" s="1"/>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spans="1:256" ht="12.75">
      <c r="A160" s="1"/>
      <c r="B160" s="88"/>
      <c r="C160" s="89"/>
      <c r="D160" s="90"/>
      <c r="E160" s="91"/>
      <c r="F160" s="92"/>
      <c r="G160" s="93"/>
      <c r="H160" s="94"/>
      <c r="I160" s="5"/>
      <c r="J160" s="1"/>
      <c r="K160" s="1"/>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spans="1:256" ht="12.75">
      <c r="A161" s="1"/>
      <c r="B161" s="88"/>
      <c r="C161" s="89"/>
      <c r="D161" s="90"/>
      <c r="E161" s="91" t="s">
        <v>144</v>
      </c>
      <c r="F161" s="92">
        <f>F162</f>
        <v>35000</v>
      </c>
      <c r="G161" s="93">
        <f>G162</f>
        <v>34343</v>
      </c>
      <c r="H161" s="94">
        <f t="shared" si="5"/>
        <v>0.9812285714285714</v>
      </c>
      <c r="I161" s="5"/>
      <c r="J161" s="1"/>
      <c r="K161" s="1"/>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spans="1:256" ht="12.75">
      <c r="A162" s="1"/>
      <c r="B162" s="244" t="s">
        <v>145</v>
      </c>
      <c r="C162" s="244"/>
      <c r="D162" s="244"/>
      <c r="E162" s="39" t="s">
        <v>146</v>
      </c>
      <c r="F162" s="92">
        <v>35000</v>
      </c>
      <c r="G162" s="93">
        <v>34343</v>
      </c>
      <c r="H162" s="94">
        <f t="shared" si="5"/>
        <v>0.9812285714285714</v>
      </c>
      <c r="I162" s="103"/>
      <c r="J162" s="1"/>
      <c r="K162" s="1"/>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spans="1:256" ht="12.75">
      <c r="A163" s="1"/>
      <c r="B163" s="46"/>
      <c r="C163" s="47"/>
      <c r="D163" s="48"/>
      <c r="E163" s="71"/>
      <c r="F163" s="50"/>
      <c r="G163" s="51"/>
      <c r="H163" s="95"/>
      <c r="I163" s="103"/>
      <c r="J163" s="1"/>
      <c r="K163" s="1"/>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spans="1:256" ht="25.5">
      <c r="A164" s="1"/>
      <c r="B164" s="74" t="s">
        <v>147</v>
      </c>
      <c r="C164" s="17">
        <v>756</v>
      </c>
      <c r="D164" s="18"/>
      <c r="E164" s="19" t="s">
        <v>148</v>
      </c>
      <c r="F164" s="20">
        <f>F166</f>
        <v>22500</v>
      </c>
      <c r="G164" s="21">
        <f>G166</f>
        <v>12015</v>
      </c>
      <c r="H164" s="22">
        <f t="shared" si="5"/>
        <v>0.534</v>
      </c>
      <c r="I164" s="5"/>
      <c r="J164" s="1"/>
      <c r="K164" s="1"/>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spans="1:256" ht="12.75">
      <c r="A165" s="104"/>
      <c r="B165" s="105"/>
      <c r="C165" s="106"/>
      <c r="D165" s="107"/>
      <c r="E165" s="76"/>
      <c r="F165" s="108"/>
      <c r="G165" s="109"/>
      <c r="H165" s="63"/>
      <c r="I165" s="103"/>
      <c r="J165" s="104"/>
      <c r="K165" s="104"/>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0"/>
      <c r="BN165" s="110"/>
      <c r="BO165" s="110"/>
      <c r="BP165" s="110"/>
      <c r="BQ165" s="110"/>
      <c r="BR165" s="110"/>
      <c r="BS165" s="110"/>
      <c r="BT165" s="110"/>
      <c r="BU165" s="110"/>
      <c r="BV165" s="110"/>
      <c r="BW165" s="110"/>
      <c r="BX165" s="110"/>
      <c r="BY165" s="110"/>
      <c r="BZ165" s="110"/>
      <c r="CA165" s="110"/>
      <c r="CB165" s="110"/>
      <c r="CC165" s="110"/>
      <c r="CD165" s="110"/>
      <c r="CE165" s="110"/>
      <c r="CF165" s="110"/>
      <c r="CG165" s="110"/>
      <c r="CH165" s="110"/>
      <c r="CI165" s="110"/>
      <c r="CJ165" s="110"/>
      <c r="CK165" s="110"/>
      <c r="CL165" s="110"/>
      <c r="CM165" s="110"/>
      <c r="CN165" s="110"/>
      <c r="CO165" s="110"/>
      <c r="CP165" s="110"/>
      <c r="CQ165" s="110"/>
      <c r="CR165" s="110"/>
      <c r="CS165" s="110"/>
      <c r="CT165" s="110"/>
      <c r="CU165" s="110"/>
      <c r="CV165" s="110"/>
      <c r="CW165" s="110"/>
      <c r="CX165" s="110"/>
      <c r="CY165" s="110"/>
      <c r="CZ165" s="110"/>
      <c r="DA165" s="110"/>
      <c r="DB165" s="110"/>
      <c r="DC165" s="110"/>
      <c r="DD165" s="110"/>
      <c r="DE165" s="110"/>
      <c r="DF165" s="110"/>
      <c r="DG165" s="110"/>
      <c r="DH165" s="110"/>
      <c r="DI165" s="110"/>
      <c r="DJ165" s="110"/>
      <c r="DK165" s="110"/>
      <c r="DL165" s="110"/>
      <c r="DM165" s="110"/>
      <c r="DN165" s="110"/>
      <c r="DO165" s="110"/>
      <c r="DP165" s="110"/>
      <c r="DQ165" s="110"/>
      <c r="DR165" s="110"/>
      <c r="DS165" s="110"/>
      <c r="DT165" s="110"/>
      <c r="DU165" s="110"/>
      <c r="DV165" s="110"/>
      <c r="DW165" s="110"/>
      <c r="DX165" s="110"/>
      <c r="DY165" s="110"/>
      <c r="DZ165" s="110"/>
      <c r="EA165" s="110"/>
      <c r="EB165" s="110"/>
      <c r="EC165" s="110"/>
      <c r="ED165" s="110"/>
      <c r="EE165" s="110"/>
      <c r="EF165" s="110"/>
      <c r="EG165" s="110"/>
      <c r="EH165" s="110"/>
      <c r="EI165" s="110"/>
      <c r="EJ165" s="110"/>
      <c r="EK165" s="110"/>
      <c r="EL165" s="110"/>
      <c r="EM165" s="110"/>
      <c r="EN165" s="110"/>
      <c r="EO165" s="110"/>
      <c r="EP165" s="110"/>
      <c r="EQ165" s="110"/>
      <c r="ER165" s="110"/>
      <c r="ES165" s="110"/>
      <c r="ET165" s="110"/>
      <c r="EU165" s="110"/>
      <c r="EV165" s="110"/>
      <c r="EW165" s="110"/>
      <c r="EX165" s="110"/>
      <c r="EY165" s="110"/>
      <c r="EZ165" s="110"/>
      <c r="FA165" s="110"/>
      <c r="FB165" s="110"/>
      <c r="FC165" s="110"/>
      <c r="FD165" s="110"/>
      <c r="FE165" s="110"/>
      <c r="FF165" s="110"/>
      <c r="FG165" s="110"/>
      <c r="FH165" s="110"/>
      <c r="FI165" s="110"/>
      <c r="FJ165" s="110"/>
      <c r="FK165" s="110"/>
      <c r="FL165" s="110"/>
      <c r="FM165" s="110"/>
      <c r="FN165" s="110"/>
      <c r="FO165" s="110"/>
      <c r="FP165" s="110"/>
      <c r="FQ165" s="110"/>
      <c r="FR165" s="110"/>
      <c r="FS165" s="110"/>
      <c r="FT165" s="110"/>
      <c r="FU165" s="110"/>
      <c r="FV165" s="110"/>
      <c r="FW165" s="110"/>
      <c r="FX165" s="110"/>
      <c r="FY165" s="110"/>
      <c r="FZ165" s="110"/>
      <c r="GA165" s="110"/>
      <c r="GB165" s="110"/>
      <c r="GC165" s="110"/>
      <c r="GD165" s="110"/>
      <c r="GE165" s="110"/>
      <c r="GF165" s="110"/>
      <c r="GG165" s="110"/>
      <c r="GH165" s="110"/>
      <c r="GI165" s="110"/>
      <c r="GJ165" s="110"/>
      <c r="GK165" s="110"/>
      <c r="GL165" s="110"/>
      <c r="GM165" s="110"/>
      <c r="GN165" s="110"/>
      <c r="GO165" s="110"/>
      <c r="GP165" s="110"/>
      <c r="GQ165" s="110"/>
      <c r="GR165" s="110"/>
      <c r="GS165" s="110"/>
      <c r="GT165" s="110"/>
      <c r="GU165" s="110"/>
      <c r="GV165" s="110"/>
      <c r="GW165" s="110"/>
      <c r="GX165" s="110"/>
      <c r="GY165" s="110"/>
      <c r="GZ165" s="110"/>
      <c r="HA165" s="110"/>
      <c r="HB165" s="110"/>
      <c r="HC165" s="110"/>
      <c r="HD165" s="110"/>
      <c r="HE165" s="110"/>
      <c r="HF165" s="110"/>
      <c r="HG165" s="110"/>
      <c r="HH165" s="110"/>
      <c r="HI165" s="110"/>
      <c r="HJ165" s="110"/>
      <c r="HK165" s="110"/>
      <c r="HL165" s="110"/>
      <c r="HM165" s="110"/>
      <c r="HN165" s="110"/>
      <c r="HO165" s="110"/>
      <c r="HP165" s="110"/>
      <c r="HQ165" s="110"/>
      <c r="HR165" s="110"/>
      <c r="HS165" s="110"/>
      <c r="HT165" s="110"/>
      <c r="HU165" s="110"/>
      <c r="HV165" s="110"/>
      <c r="HW165" s="110"/>
      <c r="HX165" s="110"/>
      <c r="HY165" s="110"/>
      <c r="HZ165" s="110"/>
      <c r="IA165" s="110"/>
      <c r="IB165" s="110"/>
      <c r="IC165" s="110"/>
      <c r="ID165" s="110"/>
      <c r="IE165" s="110"/>
      <c r="IF165" s="110"/>
      <c r="IG165" s="110"/>
      <c r="IH165" s="110"/>
      <c r="II165" s="110"/>
      <c r="IJ165" s="110"/>
      <c r="IK165" s="110"/>
      <c r="IL165" s="110"/>
      <c r="IM165" s="110"/>
      <c r="IN165" s="110"/>
      <c r="IO165" s="110"/>
      <c r="IP165" s="110"/>
      <c r="IQ165" s="110"/>
      <c r="IR165" s="110"/>
      <c r="IS165" s="110"/>
      <c r="IT165" s="110"/>
      <c r="IU165" s="110"/>
      <c r="IV165" s="110"/>
    </row>
    <row r="166" spans="1:256" ht="12.75">
      <c r="A166" s="1"/>
      <c r="B166" s="81"/>
      <c r="C166" s="82"/>
      <c r="D166" s="83">
        <v>75647</v>
      </c>
      <c r="E166" s="84" t="s">
        <v>149</v>
      </c>
      <c r="F166" s="85">
        <f>F167</f>
        <v>22500</v>
      </c>
      <c r="G166" s="86">
        <f>G167</f>
        <v>12015</v>
      </c>
      <c r="H166" s="87">
        <f t="shared" si="5"/>
        <v>0.534</v>
      </c>
      <c r="I166" s="5"/>
      <c r="J166" s="1"/>
      <c r="K166" s="1"/>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spans="1:256" ht="12.75">
      <c r="A167" s="1"/>
      <c r="B167" s="88"/>
      <c r="C167" s="89"/>
      <c r="D167" s="90"/>
      <c r="E167" s="91" t="s">
        <v>150</v>
      </c>
      <c r="F167" s="92">
        <f>SUM(F168:F171)</f>
        <v>22500</v>
      </c>
      <c r="G167" s="93">
        <f>SUM(G168:G171)</f>
        <v>12015</v>
      </c>
      <c r="H167" s="94">
        <v>0.534</v>
      </c>
      <c r="I167" s="5"/>
      <c r="J167" s="1"/>
      <c r="K167" s="1"/>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spans="1:256" ht="12.75">
      <c r="A168" s="1"/>
      <c r="B168" s="164" t="s">
        <v>151</v>
      </c>
      <c r="C168" s="164"/>
      <c r="D168" s="164"/>
      <c r="E168" s="91" t="s">
        <v>152</v>
      </c>
      <c r="F168" s="92">
        <v>12000</v>
      </c>
      <c r="G168" s="93">
        <v>10994</v>
      </c>
      <c r="H168" s="94">
        <v>0.916</v>
      </c>
      <c r="I168" s="5"/>
      <c r="J168" s="1"/>
      <c r="K168" s="1"/>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pans="1:256" ht="12.75">
      <c r="A169" s="1"/>
      <c r="B169" s="164"/>
      <c r="C169" s="164"/>
      <c r="D169" s="164"/>
      <c r="E169" s="91" t="s">
        <v>153</v>
      </c>
      <c r="F169" s="92">
        <v>2000</v>
      </c>
      <c r="G169" s="93">
        <v>0</v>
      </c>
      <c r="H169" s="94" t="s">
        <v>154</v>
      </c>
      <c r="I169" s="5"/>
      <c r="J169" s="1"/>
      <c r="K169" s="1"/>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spans="1:256" ht="12.75">
      <c r="A170" s="1"/>
      <c r="B170" s="164"/>
      <c r="C170" s="164"/>
      <c r="D170" s="164"/>
      <c r="E170" s="91" t="s">
        <v>155</v>
      </c>
      <c r="F170" s="92">
        <v>1000</v>
      </c>
      <c r="G170" s="93">
        <v>0</v>
      </c>
      <c r="H170" s="94" t="s">
        <v>156</v>
      </c>
      <c r="I170" s="5"/>
      <c r="J170" s="1"/>
      <c r="K170" s="1"/>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spans="1:256" ht="13.5" customHeight="1">
      <c r="A171" s="1"/>
      <c r="B171" s="164"/>
      <c r="C171" s="164"/>
      <c r="D171" s="164"/>
      <c r="E171" s="91" t="s">
        <v>157</v>
      </c>
      <c r="F171" s="92">
        <v>7500</v>
      </c>
      <c r="G171" s="93">
        <v>1021</v>
      </c>
      <c r="H171" s="94">
        <f>G171/F171</f>
        <v>0.13613333333333333</v>
      </c>
      <c r="I171" s="5"/>
      <c r="J171" s="1"/>
      <c r="K171" s="1"/>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spans="1:256" ht="13.5" customHeight="1">
      <c r="A172" s="1"/>
      <c r="B172" s="46"/>
      <c r="C172" s="47"/>
      <c r="D172" s="48"/>
      <c r="E172" s="49"/>
      <c r="F172" s="50"/>
      <c r="G172" s="51"/>
      <c r="H172" s="95"/>
      <c r="I172" s="5"/>
      <c r="J172" s="1"/>
      <c r="K172" s="1"/>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256" ht="12.75">
      <c r="A173" s="1"/>
      <c r="B173" s="74" t="s">
        <v>158</v>
      </c>
      <c r="C173" s="17">
        <v>757</v>
      </c>
      <c r="D173" s="18"/>
      <c r="E173" s="19" t="s">
        <v>159</v>
      </c>
      <c r="F173" s="20">
        <f>F175</f>
        <v>30000</v>
      </c>
      <c r="G173" s="21">
        <f>G175</f>
        <v>10671</v>
      </c>
      <c r="H173" s="22">
        <v>0.3557</v>
      </c>
      <c r="I173" s="5"/>
      <c r="J173" s="1"/>
      <c r="K173" s="1"/>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spans="1:256" ht="12.75">
      <c r="A174" s="1"/>
      <c r="B174" s="77"/>
      <c r="C174" s="78"/>
      <c r="D174" s="59"/>
      <c r="E174" s="60"/>
      <c r="F174" s="61"/>
      <c r="G174" s="79"/>
      <c r="H174" s="80"/>
      <c r="I174" s="5"/>
      <c r="J174" s="1"/>
      <c r="K174" s="1"/>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spans="1:256" ht="12.75">
      <c r="A175" s="1"/>
      <c r="B175" s="196"/>
      <c r="C175" s="197"/>
      <c r="D175" s="198">
        <v>75702</v>
      </c>
      <c r="E175" s="165" t="s">
        <v>160</v>
      </c>
      <c r="F175" s="200">
        <f>F177</f>
        <v>30000</v>
      </c>
      <c r="G175" s="162">
        <f>G177</f>
        <v>10671</v>
      </c>
      <c r="H175" s="163">
        <v>0.3567</v>
      </c>
      <c r="I175" s="5"/>
      <c r="J175" s="1"/>
      <c r="K175" s="1"/>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spans="1:256" ht="12.75">
      <c r="A176" s="1"/>
      <c r="B176" s="196"/>
      <c r="C176" s="197"/>
      <c r="D176" s="198"/>
      <c r="E176" s="165"/>
      <c r="F176" s="200"/>
      <c r="G176" s="162"/>
      <c r="H176" s="163"/>
      <c r="I176" s="5"/>
      <c r="J176" s="111"/>
      <c r="K176" s="1"/>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spans="1:256" ht="12.75">
      <c r="A177" s="1"/>
      <c r="B177" s="88"/>
      <c r="C177" s="89"/>
      <c r="D177" s="90"/>
      <c r="E177" s="91" t="s">
        <v>161</v>
      </c>
      <c r="F177" s="92">
        <f>F178</f>
        <v>30000</v>
      </c>
      <c r="G177" s="93">
        <f>G178</f>
        <v>10671</v>
      </c>
      <c r="H177" s="94">
        <f>G177/F177</f>
        <v>0.3557</v>
      </c>
      <c r="I177" s="5"/>
      <c r="J177" s="1"/>
      <c r="K177" s="1"/>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spans="1:256" ht="23.25" customHeight="1">
      <c r="A178" s="1"/>
      <c r="B178" s="244" t="s">
        <v>162</v>
      </c>
      <c r="C178" s="244"/>
      <c r="D178" s="244"/>
      <c r="E178" s="39" t="s">
        <v>163</v>
      </c>
      <c r="F178" s="92">
        <v>30000</v>
      </c>
      <c r="G178" s="93">
        <v>10671</v>
      </c>
      <c r="H178" s="94">
        <f>G178/F178</f>
        <v>0.3557</v>
      </c>
      <c r="I178" s="103"/>
      <c r="J178" s="1"/>
      <c r="K178" s="1"/>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spans="1:256" ht="23.25" customHeight="1">
      <c r="A179" s="1"/>
      <c r="B179" s="46"/>
      <c r="C179" s="47"/>
      <c r="D179" s="48"/>
      <c r="E179" s="71"/>
      <c r="F179" s="50"/>
      <c r="G179" s="51"/>
      <c r="H179" s="95"/>
      <c r="I179" s="103"/>
      <c r="J179" s="1"/>
      <c r="K179" s="1"/>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spans="1:256" ht="12.75">
      <c r="A180" s="1"/>
      <c r="B180" s="74" t="s">
        <v>164</v>
      </c>
      <c r="C180" s="17">
        <v>758</v>
      </c>
      <c r="D180" s="18"/>
      <c r="E180" s="19" t="s">
        <v>165</v>
      </c>
      <c r="F180" s="20">
        <f>F182</f>
        <v>132643</v>
      </c>
      <c r="G180" s="21">
        <f>G182</f>
        <v>0</v>
      </c>
      <c r="H180" s="22">
        <f>G180/F180</f>
        <v>0</v>
      </c>
      <c r="I180" s="103"/>
      <c r="J180" s="1"/>
      <c r="K180" s="1"/>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spans="1:256" ht="12.75">
      <c r="A181" s="1"/>
      <c r="B181" s="77"/>
      <c r="C181" s="78"/>
      <c r="D181" s="59"/>
      <c r="E181" s="60"/>
      <c r="F181" s="61"/>
      <c r="G181" s="29"/>
      <c r="H181" s="80"/>
      <c r="I181" s="103"/>
      <c r="J181" s="1"/>
      <c r="K181" s="1"/>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spans="1:256" ht="12.75">
      <c r="A182" s="96" t="s">
        <v>166</v>
      </c>
      <c r="B182" s="81"/>
      <c r="C182" s="82"/>
      <c r="D182" s="83">
        <v>75818</v>
      </c>
      <c r="E182" s="84" t="s">
        <v>167</v>
      </c>
      <c r="F182" s="85">
        <f>F183</f>
        <v>132643</v>
      </c>
      <c r="G182" s="86">
        <f>G183</f>
        <v>0</v>
      </c>
      <c r="H182" s="94">
        <f>G182/F182</f>
        <v>0</v>
      </c>
      <c r="I182" s="112"/>
      <c r="J182" s="96"/>
      <c r="K182" s="96"/>
      <c r="L182" s="98"/>
      <c r="M182" s="98"/>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c r="AL182" s="98"/>
      <c r="AM182" s="98"/>
      <c r="AN182" s="98"/>
      <c r="AO182" s="98"/>
      <c r="AP182" s="98"/>
      <c r="AQ182" s="98"/>
      <c r="AR182" s="98"/>
      <c r="AS182" s="98"/>
      <c r="AT182" s="98"/>
      <c r="AU182" s="98"/>
      <c r="AV182" s="98"/>
      <c r="AW182" s="98"/>
      <c r="AX182" s="98"/>
      <c r="AY182" s="98"/>
      <c r="AZ182" s="98"/>
      <c r="BA182" s="98"/>
      <c r="BB182" s="98"/>
      <c r="BC182" s="98"/>
      <c r="BD182" s="98"/>
      <c r="BE182" s="98"/>
      <c r="BF182" s="98"/>
      <c r="BG182" s="98"/>
      <c r="BH182" s="98"/>
      <c r="BI182" s="98"/>
      <c r="BJ182" s="98"/>
      <c r="BK182" s="98"/>
      <c r="BL182" s="98"/>
      <c r="BM182" s="98"/>
      <c r="BN182" s="98"/>
      <c r="BO182" s="98"/>
      <c r="BP182" s="98"/>
      <c r="BQ182" s="98"/>
      <c r="BR182" s="98"/>
      <c r="BS182" s="98"/>
      <c r="BT182" s="98"/>
      <c r="BU182" s="98"/>
      <c r="BV182" s="98"/>
      <c r="BW182" s="98"/>
      <c r="BX182" s="98"/>
      <c r="BY182" s="98"/>
      <c r="BZ182" s="98"/>
      <c r="CA182" s="98"/>
      <c r="CB182" s="98"/>
      <c r="CC182" s="98"/>
      <c r="CD182" s="98"/>
      <c r="CE182" s="98"/>
      <c r="CF182" s="98"/>
      <c r="CG182" s="98"/>
      <c r="CH182" s="98"/>
      <c r="CI182" s="98"/>
      <c r="CJ182" s="98"/>
      <c r="CK182" s="98"/>
      <c r="CL182" s="98"/>
      <c r="CM182" s="98"/>
      <c r="CN182" s="98"/>
      <c r="CO182" s="98"/>
      <c r="CP182" s="98"/>
      <c r="CQ182" s="98"/>
      <c r="CR182" s="98"/>
      <c r="CS182" s="98"/>
      <c r="CT182" s="98"/>
      <c r="CU182" s="98"/>
      <c r="CV182" s="98"/>
      <c r="CW182" s="98"/>
      <c r="CX182" s="98"/>
      <c r="CY182" s="98"/>
      <c r="CZ182" s="98"/>
      <c r="DA182" s="98"/>
      <c r="DB182" s="98"/>
      <c r="DC182" s="98"/>
      <c r="DD182" s="98"/>
      <c r="DE182" s="98"/>
      <c r="DF182" s="98"/>
      <c r="DG182" s="98"/>
      <c r="DH182" s="98"/>
      <c r="DI182" s="98"/>
      <c r="DJ182" s="98"/>
      <c r="DK182" s="98"/>
      <c r="DL182" s="98"/>
      <c r="DM182" s="98"/>
      <c r="DN182" s="98"/>
      <c r="DO182" s="98"/>
      <c r="DP182" s="98"/>
      <c r="DQ182" s="98"/>
      <c r="DR182" s="98"/>
      <c r="DS182" s="98"/>
      <c r="DT182" s="98"/>
      <c r="DU182" s="98"/>
      <c r="DV182" s="98"/>
      <c r="DW182" s="98"/>
      <c r="DX182" s="98"/>
      <c r="DY182" s="98"/>
      <c r="DZ182" s="98"/>
      <c r="EA182" s="98"/>
      <c r="EB182" s="98"/>
      <c r="EC182" s="98"/>
      <c r="ED182" s="98"/>
      <c r="EE182" s="98"/>
      <c r="EF182" s="98"/>
      <c r="EG182" s="98"/>
      <c r="EH182" s="98"/>
      <c r="EI182" s="98"/>
      <c r="EJ182" s="98"/>
      <c r="EK182" s="98"/>
      <c r="EL182" s="98"/>
      <c r="EM182" s="98"/>
      <c r="EN182" s="98"/>
      <c r="EO182" s="98"/>
      <c r="EP182" s="98"/>
      <c r="EQ182" s="98"/>
      <c r="ER182" s="98"/>
      <c r="ES182" s="98"/>
      <c r="ET182" s="98"/>
      <c r="EU182" s="98"/>
      <c r="EV182" s="98"/>
      <c r="EW182" s="98"/>
      <c r="EX182" s="98"/>
      <c r="EY182" s="98"/>
      <c r="EZ182" s="98"/>
      <c r="FA182" s="98"/>
      <c r="FB182" s="98"/>
      <c r="FC182" s="98"/>
      <c r="FD182" s="98"/>
      <c r="FE182" s="98"/>
      <c r="FF182" s="98"/>
      <c r="FG182" s="98"/>
      <c r="FH182" s="98"/>
      <c r="FI182" s="98"/>
      <c r="FJ182" s="98"/>
      <c r="FK182" s="98"/>
      <c r="FL182" s="98"/>
      <c r="FM182" s="98"/>
      <c r="FN182" s="98"/>
      <c r="FO182" s="98"/>
      <c r="FP182" s="98"/>
      <c r="FQ182" s="98"/>
      <c r="FR182" s="98"/>
      <c r="FS182" s="98"/>
      <c r="FT182" s="98"/>
      <c r="FU182" s="98"/>
      <c r="FV182" s="98"/>
      <c r="FW182" s="98"/>
      <c r="FX182" s="98"/>
      <c r="FY182" s="98"/>
      <c r="FZ182" s="98"/>
      <c r="GA182" s="98"/>
      <c r="GB182" s="98"/>
      <c r="GC182" s="98"/>
      <c r="GD182" s="98"/>
      <c r="GE182" s="98"/>
      <c r="GF182" s="98"/>
      <c r="GG182" s="98"/>
      <c r="GH182" s="98"/>
      <c r="GI182" s="98"/>
      <c r="GJ182" s="98"/>
      <c r="GK182" s="98"/>
      <c r="GL182" s="98"/>
      <c r="GM182" s="98"/>
      <c r="GN182" s="98"/>
      <c r="GO182" s="98"/>
      <c r="GP182" s="98"/>
      <c r="GQ182" s="98"/>
      <c r="GR182" s="98"/>
      <c r="GS182" s="98"/>
      <c r="GT182" s="98"/>
      <c r="GU182" s="98"/>
      <c r="GV182" s="98"/>
      <c r="GW182" s="98"/>
      <c r="GX182" s="98"/>
      <c r="GY182" s="98"/>
      <c r="GZ182" s="98"/>
      <c r="HA182" s="98"/>
      <c r="HB182" s="98"/>
      <c r="HC182" s="98"/>
      <c r="HD182" s="98"/>
      <c r="HE182" s="98"/>
      <c r="HF182" s="98"/>
      <c r="HG182" s="98"/>
      <c r="HH182" s="98"/>
      <c r="HI182" s="98"/>
      <c r="HJ182" s="98"/>
      <c r="HK182" s="98"/>
      <c r="HL182" s="98"/>
      <c r="HM182" s="98"/>
      <c r="HN182" s="98"/>
      <c r="HO182" s="98"/>
      <c r="HP182" s="98"/>
      <c r="HQ182" s="98"/>
      <c r="HR182" s="98"/>
      <c r="HS182" s="98"/>
      <c r="HT182" s="98"/>
      <c r="HU182" s="98"/>
      <c r="HV182" s="98"/>
      <c r="HW182" s="98"/>
      <c r="HX182" s="98"/>
      <c r="HY182" s="98"/>
      <c r="HZ182" s="98"/>
      <c r="IA182" s="98"/>
      <c r="IB182" s="98"/>
      <c r="IC182" s="98"/>
      <c r="ID182" s="98"/>
      <c r="IE182" s="98"/>
      <c r="IF182" s="98"/>
      <c r="IG182" s="98"/>
      <c r="IH182" s="98"/>
      <c r="II182" s="98"/>
      <c r="IJ182" s="98"/>
      <c r="IK182" s="98"/>
      <c r="IL182" s="98"/>
      <c r="IM182" s="98"/>
      <c r="IN182" s="98"/>
      <c r="IO182" s="98"/>
      <c r="IP182" s="98"/>
      <c r="IQ182" s="98"/>
      <c r="IR182" s="98"/>
      <c r="IS182" s="98"/>
      <c r="IT182" s="98"/>
      <c r="IU182" s="98"/>
      <c r="IV182" s="98"/>
    </row>
    <row r="183" spans="1:256" ht="12.75">
      <c r="A183" s="96"/>
      <c r="B183" s="81"/>
      <c r="C183" s="82"/>
      <c r="D183" s="83"/>
      <c r="E183" s="91" t="s">
        <v>168</v>
      </c>
      <c r="F183" s="85">
        <v>132643</v>
      </c>
      <c r="G183" s="36">
        <v>0</v>
      </c>
      <c r="H183" s="94">
        <f>G183/F183</f>
        <v>0</v>
      </c>
      <c r="I183" s="112"/>
      <c r="J183" s="96"/>
      <c r="K183" s="96"/>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8"/>
      <c r="AY183" s="98"/>
      <c r="AZ183" s="98"/>
      <c r="BA183" s="98"/>
      <c r="BB183" s="98"/>
      <c r="BC183" s="98"/>
      <c r="BD183" s="98"/>
      <c r="BE183" s="98"/>
      <c r="BF183" s="98"/>
      <c r="BG183" s="98"/>
      <c r="BH183" s="98"/>
      <c r="BI183" s="98"/>
      <c r="BJ183" s="98"/>
      <c r="BK183" s="98"/>
      <c r="BL183" s="98"/>
      <c r="BM183" s="98"/>
      <c r="BN183" s="98"/>
      <c r="BO183" s="98"/>
      <c r="BP183" s="98"/>
      <c r="BQ183" s="98"/>
      <c r="BR183" s="98"/>
      <c r="BS183" s="98"/>
      <c r="BT183" s="98"/>
      <c r="BU183" s="98"/>
      <c r="BV183" s="98"/>
      <c r="BW183" s="98"/>
      <c r="BX183" s="98"/>
      <c r="BY183" s="98"/>
      <c r="BZ183" s="98"/>
      <c r="CA183" s="98"/>
      <c r="CB183" s="98"/>
      <c r="CC183" s="98"/>
      <c r="CD183" s="98"/>
      <c r="CE183" s="98"/>
      <c r="CF183" s="98"/>
      <c r="CG183" s="98"/>
      <c r="CH183" s="98"/>
      <c r="CI183" s="98"/>
      <c r="CJ183" s="98"/>
      <c r="CK183" s="98"/>
      <c r="CL183" s="98"/>
      <c r="CM183" s="98"/>
      <c r="CN183" s="98"/>
      <c r="CO183" s="98"/>
      <c r="CP183" s="98"/>
      <c r="CQ183" s="98"/>
      <c r="CR183" s="98"/>
      <c r="CS183" s="98"/>
      <c r="CT183" s="98"/>
      <c r="CU183" s="98"/>
      <c r="CV183" s="98"/>
      <c r="CW183" s="98"/>
      <c r="CX183" s="98"/>
      <c r="CY183" s="98"/>
      <c r="CZ183" s="98"/>
      <c r="DA183" s="98"/>
      <c r="DB183" s="98"/>
      <c r="DC183" s="98"/>
      <c r="DD183" s="98"/>
      <c r="DE183" s="98"/>
      <c r="DF183" s="98"/>
      <c r="DG183" s="98"/>
      <c r="DH183" s="98"/>
      <c r="DI183" s="98"/>
      <c r="DJ183" s="98"/>
      <c r="DK183" s="98"/>
      <c r="DL183" s="98"/>
      <c r="DM183" s="98"/>
      <c r="DN183" s="98"/>
      <c r="DO183" s="98"/>
      <c r="DP183" s="98"/>
      <c r="DQ183" s="98"/>
      <c r="DR183" s="98"/>
      <c r="DS183" s="98"/>
      <c r="DT183" s="98"/>
      <c r="DU183" s="98"/>
      <c r="DV183" s="98"/>
      <c r="DW183" s="98"/>
      <c r="DX183" s="98"/>
      <c r="DY183" s="98"/>
      <c r="DZ183" s="98"/>
      <c r="EA183" s="98"/>
      <c r="EB183" s="98"/>
      <c r="EC183" s="98"/>
      <c r="ED183" s="98"/>
      <c r="EE183" s="98"/>
      <c r="EF183" s="98"/>
      <c r="EG183" s="98"/>
      <c r="EH183" s="98"/>
      <c r="EI183" s="98"/>
      <c r="EJ183" s="98"/>
      <c r="EK183" s="98"/>
      <c r="EL183" s="98"/>
      <c r="EM183" s="98"/>
      <c r="EN183" s="98"/>
      <c r="EO183" s="98"/>
      <c r="EP183" s="98"/>
      <c r="EQ183" s="98"/>
      <c r="ER183" s="98"/>
      <c r="ES183" s="98"/>
      <c r="ET183" s="98"/>
      <c r="EU183" s="98"/>
      <c r="EV183" s="98"/>
      <c r="EW183" s="98"/>
      <c r="EX183" s="98"/>
      <c r="EY183" s="98"/>
      <c r="EZ183" s="98"/>
      <c r="FA183" s="98"/>
      <c r="FB183" s="98"/>
      <c r="FC183" s="98"/>
      <c r="FD183" s="98"/>
      <c r="FE183" s="98"/>
      <c r="FF183" s="98"/>
      <c r="FG183" s="98"/>
      <c r="FH183" s="98"/>
      <c r="FI183" s="98"/>
      <c r="FJ183" s="98"/>
      <c r="FK183" s="98"/>
      <c r="FL183" s="98"/>
      <c r="FM183" s="98"/>
      <c r="FN183" s="98"/>
      <c r="FO183" s="98"/>
      <c r="FP183" s="98"/>
      <c r="FQ183" s="98"/>
      <c r="FR183" s="98"/>
      <c r="FS183" s="98"/>
      <c r="FT183" s="98"/>
      <c r="FU183" s="98"/>
      <c r="FV183" s="98"/>
      <c r="FW183" s="98"/>
      <c r="FX183" s="98"/>
      <c r="FY183" s="98"/>
      <c r="FZ183" s="98"/>
      <c r="GA183" s="98"/>
      <c r="GB183" s="98"/>
      <c r="GC183" s="98"/>
      <c r="GD183" s="98"/>
      <c r="GE183" s="98"/>
      <c r="GF183" s="98"/>
      <c r="GG183" s="98"/>
      <c r="GH183" s="98"/>
      <c r="GI183" s="98"/>
      <c r="GJ183" s="98"/>
      <c r="GK183" s="98"/>
      <c r="GL183" s="98"/>
      <c r="GM183" s="98"/>
      <c r="GN183" s="98"/>
      <c r="GO183" s="98"/>
      <c r="GP183" s="98"/>
      <c r="GQ183" s="98"/>
      <c r="GR183" s="98"/>
      <c r="GS183" s="98"/>
      <c r="GT183" s="98"/>
      <c r="GU183" s="98"/>
      <c r="GV183" s="98"/>
      <c r="GW183" s="98"/>
      <c r="GX183" s="98"/>
      <c r="GY183" s="98"/>
      <c r="GZ183" s="98"/>
      <c r="HA183" s="98"/>
      <c r="HB183" s="98"/>
      <c r="HC183" s="98"/>
      <c r="HD183" s="98"/>
      <c r="HE183" s="98"/>
      <c r="HF183" s="98"/>
      <c r="HG183" s="98"/>
      <c r="HH183" s="98"/>
      <c r="HI183" s="98"/>
      <c r="HJ183" s="98"/>
      <c r="HK183" s="98"/>
      <c r="HL183" s="98"/>
      <c r="HM183" s="98"/>
      <c r="HN183" s="98"/>
      <c r="HO183" s="98"/>
      <c r="HP183" s="98"/>
      <c r="HQ183" s="98"/>
      <c r="HR183" s="98"/>
      <c r="HS183" s="98"/>
      <c r="HT183" s="98"/>
      <c r="HU183" s="98"/>
      <c r="HV183" s="98"/>
      <c r="HW183" s="98"/>
      <c r="HX183" s="98"/>
      <c r="HY183" s="98"/>
      <c r="HZ183" s="98"/>
      <c r="IA183" s="98"/>
      <c r="IB183" s="98"/>
      <c r="IC183" s="98"/>
      <c r="ID183" s="98"/>
      <c r="IE183" s="98"/>
      <c r="IF183" s="98"/>
      <c r="IG183" s="98"/>
      <c r="IH183" s="98"/>
      <c r="II183" s="98"/>
      <c r="IJ183" s="98"/>
      <c r="IK183" s="98"/>
      <c r="IL183" s="98"/>
      <c r="IM183" s="98"/>
      <c r="IN183" s="98"/>
      <c r="IO183" s="98"/>
      <c r="IP183" s="98"/>
      <c r="IQ183" s="98"/>
      <c r="IR183" s="98"/>
      <c r="IS183" s="98"/>
      <c r="IT183" s="98"/>
      <c r="IU183" s="98"/>
      <c r="IV183" s="98"/>
    </row>
    <row r="184" spans="1:256" ht="12.75">
      <c r="A184" s="96"/>
      <c r="B184" s="113"/>
      <c r="C184" s="114"/>
      <c r="D184" s="115"/>
      <c r="E184" s="116"/>
      <c r="F184" s="117"/>
      <c r="G184" s="118"/>
      <c r="H184" s="119"/>
      <c r="I184" s="112"/>
      <c r="J184" s="96"/>
      <c r="K184" s="96"/>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8"/>
      <c r="AW184" s="98"/>
      <c r="AX184" s="98"/>
      <c r="AY184" s="98"/>
      <c r="AZ184" s="98"/>
      <c r="BA184" s="98"/>
      <c r="BB184" s="98"/>
      <c r="BC184" s="98"/>
      <c r="BD184" s="98"/>
      <c r="BE184" s="98"/>
      <c r="BF184" s="98"/>
      <c r="BG184" s="98"/>
      <c r="BH184" s="98"/>
      <c r="BI184" s="98"/>
      <c r="BJ184" s="98"/>
      <c r="BK184" s="98"/>
      <c r="BL184" s="98"/>
      <c r="BM184" s="98"/>
      <c r="BN184" s="98"/>
      <c r="BO184" s="98"/>
      <c r="BP184" s="98"/>
      <c r="BQ184" s="98"/>
      <c r="BR184" s="98"/>
      <c r="BS184" s="98"/>
      <c r="BT184" s="98"/>
      <c r="BU184" s="98"/>
      <c r="BV184" s="98"/>
      <c r="BW184" s="98"/>
      <c r="BX184" s="98"/>
      <c r="BY184" s="98"/>
      <c r="BZ184" s="98"/>
      <c r="CA184" s="98"/>
      <c r="CB184" s="98"/>
      <c r="CC184" s="98"/>
      <c r="CD184" s="98"/>
      <c r="CE184" s="98"/>
      <c r="CF184" s="98"/>
      <c r="CG184" s="98"/>
      <c r="CH184" s="98"/>
      <c r="CI184" s="98"/>
      <c r="CJ184" s="98"/>
      <c r="CK184" s="98"/>
      <c r="CL184" s="98"/>
      <c r="CM184" s="98"/>
      <c r="CN184" s="98"/>
      <c r="CO184" s="98"/>
      <c r="CP184" s="98"/>
      <c r="CQ184" s="98"/>
      <c r="CR184" s="98"/>
      <c r="CS184" s="98"/>
      <c r="CT184" s="98"/>
      <c r="CU184" s="98"/>
      <c r="CV184" s="98"/>
      <c r="CW184" s="98"/>
      <c r="CX184" s="98"/>
      <c r="CY184" s="98"/>
      <c r="CZ184" s="98"/>
      <c r="DA184" s="98"/>
      <c r="DB184" s="98"/>
      <c r="DC184" s="98"/>
      <c r="DD184" s="98"/>
      <c r="DE184" s="98"/>
      <c r="DF184" s="98"/>
      <c r="DG184" s="98"/>
      <c r="DH184" s="98"/>
      <c r="DI184" s="98"/>
      <c r="DJ184" s="98"/>
      <c r="DK184" s="98"/>
      <c r="DL184" s="98"/>
      <c r="DM184" s="98"/>
      <c r="DN184" s="98"/>
      <c r="DO184" s="98"/>
      <c r="DP184" s="98"/>
      <c r="DQ184" s="98"/>
      <c r="DR184" s="98"/>
      <c r="DS184" s="98"/>
      <c r="DT184" s="98"/>
      <c r="DU184" s="98"/>
      <c r="DV184" s="98"/>
      <c r="DW184" s="98"/>
      <c r="DX184" s="98"/>
      <c r="DY184" s="98"/>
      <c r="DZ184" s="98"/>
      <c r="EA184" s="98"/>
      <c r="EB184" s="98"/>
      <c r="EC184" s="98"/>
      <c r="ED184" s="98"/>
      <c r="EE184" s="98"/>
      <c r="EF184" s="98"/>
      <c r="EG184" s="98"/>
      <c r="EH184" s="98"/>
      <c r="EI184" s="98"/>
      <c r="EJ184" s="98"/>
      <c r="EK184" s="98"/>
      <c r="EL184" s="98"/>
      <c r="EM184" s="98"/>
      <c r="EN184" s="98"/>
      <c r="EO184" s="98"/>
      <c r="EP184" s="98"/>
      <c r="EQ184" s="98"/>
      <c r="ER184" s="98"/>
      <c r="ES184" s="98"/>
      <c r="ET184" s="98"/>
      <c r="EU184" s="98"/>
      <c r="EV184" s="98"/>
      <c r="EW184" s="98"/>
      <c r="EX184" s="98"/>
      <c r="EY184" s="98"/>
      <c r="EZ184" s="98"/>
      <c r="FA184" s="98"/>
      <c r="FB184" s="98"/>
      <c r="FC184" s="98"/>
      <c r="FD184" s="98"/>
      <c r="FE184" s="98"/>
      <c r="FF184" s="98"/>
      <c r="FG184" s="98"/>
      <c r="FH184" s="98"/>
      <c r="FI184" s="98"/>
      <c r="FJ184" s="98"/>
      <c r="FK184" s="98"/>
      <c r="FL184" s="98"/>
      <c r="FM184" s="98"/>
      <c r="FN184" s="98"/>
      <c r="FO184" s="98"/>
      <c r="FP184" s="98"/>
      <c r="FQ184" s="98"/>
      <c r="FR184" s="98"/>
      <c r="FS184" s="98"/>
      <c r="FT184" s="98"/>
      <c r="FU184" s="98"/>
      <c r="FV184" s="98"/>
      <c r="FW184" s="98"/>
      <c r="FX184" s="98"/>
      <c r="FY184" s="98"/>
      <c r="FZ184" s="98"/>
      <c r="GA184" s="98"/>
      <c r="GB184" s="98"/>
      <c r="GC184" s="98"/>
      <c r="GD184" s="98"/>
      <c r="GE184" s="98"/>
      <c r="GF184" s="98"/>
      <c r="GG184" s="98"/>
      <c r="GH184" s="98"/>
      <c r="GI184" s="98"/>
      <c r="GJ184" s="98"/>
      <c r="GK184" s="98"/>
      <c r="GL184" s="98"/>
      <c r="GM184" s="98"/>
      <c r="GN184" s="98"/>
      <c r="GO184" s="98"/>
      <c r="GP184" s="98"/>
      <c r="GQ184" s="98"/>
      <c r="GR184" s="98"/>
      <c r="GS184" s="98"/>
      <c r="GT184" s="98"/>
      <c r="GU184" s="98"/>
      <c r="GV184" s="98"/>
      <c r="GW184" s="98"/>
      <c r="GX184" s="98"/>
      <c r="GY184" s="98"/>
      <c r="GZ184" s="98"/>
      <c r="HA184" s="98"/>
      <c r="HB184" s="98"/>
      <c r="HC184" s="98"/>
      <c r="HD184" s="98"/>
      <c r="HE184" s="98"/>
      <c r="HF184" s="98"/>
      <c r="HG184" s="98"/>
      <c r="HH184" s="98"/>
      <c r="HI184" s="98"/>
      <c r="HJ184" s="98"/>
      <c r="HK184" s="98"/>
      <c r="HL184" s="98"/>
      <c r="HM184" s="98"/>
      <c r="HN184" s="98"/>
      <c r="HO184" s="98"/>
      <c r="HP184" s="98"/>
      <c r="HQ184" s="98"/>
      <c r="HR184" s="98"/>
      <c r="HS184" s="98"/>
      <c r="HT184" s="98"/>
      <c r="HU184" s="98"/>
      <c r="HV184" s="98"/>
      <c r="HW184" s="98"/>
      <c r="HX184" s="98"/>
      <c r="HY184" s="98"/>
      <c r="HZ184" s="98"/>
      <c r="IA184" s="98"/>
      <c r="IB184" s="98"/>
      <c r="IC184" s="98"/>
      <c r="ID184" s="98"/>
      <c r="IE184" s="98"/>
      <c r="IF184" s="98"/>
      <c r="IG184" s="98"/>
      <c r="IH184" s="98"/>
      <c r="II184" s="98"/>
      <c r="IJ184" s="98"/>
      <c r="IK184" s="98"/>
      <c r="IL184" s="98"/>
      <c r="IM184" s="98"/>
      <c r="IN184" s="98"/>
      <c r="IO184" s="98"/>
      <c r="IP184" s="98"/>
      <c r="IQ184" s="98"/>
      <c r="IR184" s="98"/>
      <c r="IS184" s="98"/>
      <c r="IT184" s="98"/>
      <c r="IU184" s="98"/>
      <c r="IV184" s="98"/>
    </row>
    <row r="185" spans="1:256" ht="12.75">
      <c r="A185" s="1"/>
      <c r="B185" s="74" t="s">
        <v>169</v>
      </c>
      <c r="C185" s="17">
        <v>801</v>
      </c>
      <c r="D185" s="18"/>
      <c r="E185" s="19" t="s">
        <v>170</v>
      </c>
      <c r="F185" s="20">
        <f>F187+F198+F207+F217+F221+F231+F238+F243+F248+F252</f>
        <v>8928018</v>
      </c>
      <c r="G185" s="21">
        <v>4075471</v>
      </c>
      <c r="H185" s="22" t="s">
        <v>171</v>
      </c>
      <c r="I185" s="103"/>
      <c r="J185" s="1"/>
      <c r="K185" s="1"/>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spans="1:256" ht="12.75">
      <c r="A186" s="1"/>
      <c r="B186" s="77"/>
      <c r="C186" s="78"/>
      <c r="D186" s="59"/>
      <c r="E186" s="60"/>
      <c r="F186" s="61"/>
      <c r="G186" s="29"/>
      <c r="H186" s="80"/>
      <c r="I186" s="103"/>
      <c r="J186" s="1"/>
      <c r="K186" s="1"/>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spans="1:256" ht="12.75">
      <c r="A187" s="1"/>
      <c r="B187" s="81"/>
      <c r="C187" s="82"/>
      <c r="D187" s="83">
        <v>80101</v>
      </c>
      <c r="E187" s="84" t="s">
        <v>172</v>
      </c>
      <c r="F187" s="85">
        <f>F188+F193</f>
        <v>3130896</v>
      </c>
      <c r="G187" s="86">
        <f>G188+G193</f>
        <v>1598691</v>
      </c>
      <c r="H187" s="87">
        <f aca="true" t="shared" si="6" ref="H187:H195">G187/F187</f>
        <v>0.510617727321508</v>
      </c>
      <c r="I187" s="5"/>
      <c r="J187" s="1"/>
      <c r="K187" s="1"/>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spans="1:256" ht="12.75">
      <c r="A188" s="1"/>
      <c r="B188" s="88"/>
      <c r="C188" s="89"/>
      <c r="D188" s="90"/>
      <c r="E188" s="91" t="s">
        <v>173</v>
      </c>
      <c r="F188" s="92">
        <f>SUM(F189:F190)</f>
        <v>3006506</v>
      </c>
      <c r="G188" s="93">
        <f>SUM(G189:G190)</f>
        <v>1598691</v>
      </c>
      <c r="H188" s="94">
        <f t="shared" si="6"/>
        <v>0.5317438248917514</v>
      </c>
      <c r="I188" s="5"/>
      <c r="J188" s="1"/>
      <c r="K188" s="1"/>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spans="1:256" ht="12.75">
      <c r="A189" s="1"/>
      <c r="B189" s="88"/>
      <c r="C189" s="89"/>
      <c r="D189" s="90"/>
      <c r="E189" s="91" t="s">
        <v>174</v>
      </c>
      <c r="F189" s="92">
        <v>2553758</v>
      </c>
      <c r="G189" s="93">
        <v>1354604</v>
      </c>
      <c r="H189" s="94">
        <f t="shared" si="6"/>
        <v>0.5304355385279262</v>
      </c>
      <c r="I189" s="5">
        <f>966168+160541+200302+27593</f>
        <v>1354604</v>
      </c>
      <c r="J189" s="1"/>
      <c r="K189" s="1"/>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spans="1:256" ht="12.75">
      <c r="A190" s="1"/>
      <c r="B190" s="88"/>
      <c r="C190" s="89"/>
      <c r="D190" s="90"/>
      <c r="E190" s="91" t="s">
        <v>175</v>
      </c>
      <c r="F190" s="92">
        <v>452748</v>
      </c>
      <c r="G190" s="93">
        <v>244087</v>
      </c>
      <c r="H190" s="94">
        <f t="shared" si="6"/>
        <v>0.5391233092139557</v>
      </c>
      <c r="I190" s="5"/>
      <c r="J190" s="1"/>
      <c r="K190" s="1"/>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spans="1:256" ht="12.75">
      <c r="A191" s="1"/>
      <c r="B191" s="88"/>
      <c r="C191" s="89"/>
      <c r="D191" s="90"/>
      <c r="E191" s="91" t="s">
        <v>176</v>
      </c>
      <c r="F191" s="92">
        <v>123500</v>
      </c>
      <c r="G191" s="93">
        <v>92600</v>
      </c>
      <c r="H191" s="94">
        <f t="shared" si="6"/>
        <v>0.7497975708502024</v>
      </c>
      <c r="I191" s="5"/>
      <c r="J191" s="1"/>
      <c r="K191" s="1"/>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spans="1:256" ht="12.75">
      <c r="A192" s="1"/>
      <c r="B192" s="88"/>
      <c r="C192" s="89"/>
      <c r="D192" s="90"/>
      <c r="E192" s="91"/>
      <c r="F192" s="92"/>
      <c r="G192" s="93"/>
      <c r="H192" s="94"/>
      <c r="I192" s="5"/>
      <c r="J192" s="1"/>
      <c r="K192" s="1"/>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spans="1:256" ht="12.75">
      <c r="A193" s="1"/>
      <c r="B193" s="88"/>
      <c r="C193" s="89"/>
      <c r="D193" s="90"/>
      <c r="E193" s="91" t="s">
        <v>177</v>
      </c>
      <c r="F193" s="92">
        <f>SUM(F194:F195)</f>
        <v>124390</v>
      </c>
      <c r="G193" s="93">
        <f>SUM(G194:G195)</f>
        <v>0</v>
      </c>
      <c r="H193" s="94">
        <f t="shared" si="6"/>
        <v>0</v>
      </c>
      <c r="I193" s="5"/>
      <c r="J193" s="1"/>
      <c r="K193" s="1"/>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spans="1:256" ht="25.5">
      <c r="A194" s="1"/>
      <c r="B194" s="244" t="s">
        <v>178</v>
      </c>
      <c r="C194" s="244"/>
      <c r="D194" s="244"/>
      <c r="E194" s="91" t="s">
        <v>179</v>
      </c>
      <c r="F194" s="92">
        <v>99390</v>
      </c>
      <c r="G194" s="93">
        <v>0</v>
      </c>
      <c r="H194" s="94">
        <f t="shared" si="6"/>
        <v>0</v>
      </c>
      <c r="I194" s="5"/>
      <c r="J194" s="1"/>
      <c r="K194" s="1"/>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spans="1:256" ht="12.75">
      <c r="A195" s="1"/>
      <c r="B195" s="244"/>
      <c r="C195" s="244"/>
      <c r="D195" s="244"/>
      <c r="E195" s="91" t="s">
        <v>180</v>
      </c>
      <c r="F195" s="92">
        <v>25000</v>
      </c>
      <c r="G195" s="93">
        <v>0</v>
      </c>
      <c r="H195" s="94">
        <f t="shared" si="6"/>
        <v>0</v>
      </c>
      <c r="I195" s="5"/>
      <c r="J195" s="1"/>
      <c r="K195" s="1"/>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spans="1:256" ht="117.75" customHeight="1">
      <c r="A196" s="1"/>
      <c r="B196" s="244" t="s">
        <v>181</v>
      </c>
      <c r="C196" s="244"/>
      <c r="D196" s="244"/>
      <c r="E196" s="91" t="s">
        <v>182</v>
      </c>
      <c r="F196" s="92"/>
      <c r="G196" s="93"/>
      <c r="H196" s="94"/>
      <c r="I196" s="5"/>
      <c r="J196" s="1"/>
      <c r="K196" s="1"/>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spans="1:256" ht="12.75" customHeight="1">
      <c r="A197" s="1"/>
      <c r="B197" s="88"/>
      <c r="C197" s="89"/>
      <c r="D197" s="90"/>
      <c r="E197" s="91"/>
      <c r="F197" s="92"/>
      <c r="G197" s="93"/>
      <c r="H197" s="94"/>
      <c r="I197" s="5"/>
      <c r="J197" s="1"/>
      <c r="K197" s="1"/>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spans="1:256" ht="12.75">
      <c r="A198" s="1"/>
      <c r="B198" s="81"/>
      <c r="C198" s="82"/>
      <c r="D198" s="83">
        <v>80104</v>
      </c>
      <c r="E198" s="84" t="s">
        <v>183</v>
      </c>
      <c r="F198" s="85">
        <f>F199+F203</f>
        <v>1627782</v>
      </c>
      <c r="G198" s="86">
        <f>G199+G203</f>
        <v>758504</v>
      </c>
      <c r="H198" s="87">
        <f aca="true" t="shared" si="7" ref="H198:H204">G198/F198</f>
        <v>0.4659739449139995</v>
      </c>
      <c r="I198" s="5"/>
      <c r="J198" s="1"/>
      <c r="K198" s="1"/>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spans="1:256" ht="12.75">
      <c r="A199" s="1"/>
      <c r="B199" s="88"/>
      <c r="C199" s="89"/>
      <c r="D199" s="90"/>
      <c r="E199" s="91" t="s">
        <v>184</v>
      </c>
      <c r="F199" s="92">
        <f>SUM(F200:F201)</f>
        <v>1352758</v>
      </c>
      <c r="G199" s="93">
        <f>SUM(G200:G201)</f>
        <v>720088</v>
      </c>
      <c r="H199" s="94">
        <f t="shared" si="7"/>
        <v>0.5323110268059771</v>
      </c>
      <c r="I199" s="5"/>
      <c r="J199" s="1"/>
      <c r="K199" s="1"/>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spans="1:256" ht="12.75">
      <c r="A200" s="1"/>
      <c r="B200" s="88"/>
      <c r="C200" s="89"/>
      <c r="D200" s="90"/>
      <c r="E200" s="91" t="s">
        <v>185</v>
      </c>
      <c r="F200" s="92">
        <f>836402+66860+164438+22300</f>
        <v>1090000</v>
      </c>
      <c r="G200" s="93">
        <v>602404</v>
      </c>
      <c r="H200" s="94">
        <f t="shared" si="7"/>
        <v>0.5526642201834863</v>
      </c>
      <c r="I200" s="5">
        <f>434563+66860+88831+12150</f>
        <v>602404</v>
      </c>
      <c r="J200" s="1"/>
      <c r="K200" s="1"/>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spans="1:256" ht="12.75">
      <c r="A201" s="1"/>
      <c r="B201" s="88"/>
      <c r="C201" s="89"/>
      <c r="D201" s="90"/>
      <c r="E201" s="91" t="s">
        <v>186</v>
      </c>
      <c r="F201" s="92">
        <v>262758</v>
      </c>
      <c r="G201" s="93">
        <v>117684</v>
      </c>
      <c r="H201" s="94">
        <f t="shared" si="7"/>
        <v>0.44787979814125545</v>
      </c>
      <c r="I201" s="5"/>
      <c r="J201" s="1"/>
      <c r="K201" s="1"/>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spans="1:256" ht="12.75">
      <c r="A202" s="1"/>
      <c r="B202" s="88"/>
      <c r="C202" s="89"/>
      <c r="D202" s="90"/>
      <c r="E202" s="91"/>
      <c r="F202" s="92"/>
      <c r="G202" s="93"/>
      <c r="H202" s="94"/>
      <c r="I202" s="5"/>
      <c r="J202" s="1"/>
      <c r="K202" s="1"/>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spans="1:256" ht="12.75">
      <c r="A203" s="1"/>
      <c r="B203" s="88"/>
      <c r="C203" s="89"/>
      <c r="D203" s="90"/>
      <c r="E203" s="91" t="s">
        <v>187</v>
      </c>
      <c r="F203" s="92">
        <f>F204</f>
        <v>275024</v>
      </c>
      <c r="G203" s="93">
        <f>G204</f>
        <v>38416</v>
      </c>
      <c r="H203" s="94">
        <f t="shared" si="7"/>
        <v>0.1396823549944732</v>
      </c>
      <c r="I203" s="5"/>
      <c r="J203" s="1"/>
      <c r="K203" s="1"/>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spans="1:256" ht="25.5">
      <c r="A204" s="1"/>
      <c r="B204" s="244" t="s">
        <v>188</v>
      </c>
      <c r="C204" s="244"/>
      <c r="D204" s="244"/>
      <c r="E204" s="91" t="s">
        <v>189</v>
      </c>
      <c r="F204" s="92">
        <v>275024</v>
      </c>
      <c r="G204" s="41">
        <v>38416</v>
      </c>
      <c r="H204" s="94">
        <f t="shared" si="7"/>
        <v>0.1396823549944732</v>
      </c>
      <c r="I204" s="5"/>
      <c r="J204" s="1"/>
      <c r="K204" s="1"/>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spans="1:256" ht="127.5">
      <c r="A205" s="1"/>
      <c r="B205" s="244" t="s">
        <v>190</v>
      </c>
      <c r="C205" s="244"/>
      <c r="D205" s="244"/>
      <c r="E205" s="91" t="s">
        <v>191</v>
      </c>
      <c r="F205" s="92"/>
      <c r="G205" s="41"/>
      <c r="H205" s="94"/>
      <c r="I205" s="5"/>
      <c r="J205" s="1"/>
      <c r="K205" s="1"/>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spans="1:256" ht="12.75">
      <c r="A206" s="1"/>
      <c r="B206" s="88"/>
      <c r="C206" s="89"/>
      <c r="D206" s="90"/>
      <c r="E206" s="91"/>
      <c r="F206" s="92"/>
      <c r="G206" s="41"/>
      <c r="H206" s="94"/>
      <c r="I206" s="5"/>
      <c r="J206" s="1"/>
      <c r="K206" s="1"/>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spans="1:256" ht="12.75">
      <c r="A207" s="1"/>
      <c r="B207" s="81"/>
      <c r="C207" s="82"/>
      <c r="D207" s="83">
        <v>80110</v>
      </c>
      <c r="E207" s="84" t="s">
        <v>192</v>
      </c>
      <c r="F207" s="85">
        <f>F208+F213</f>
        <v>2646036</v>
      </c>
      <c r="G207" s="86">
        <f>G208+G213</f>
        <v>960379</v>
      </c>
      <c r="H207" s="87">
        <f>G207/F207</f>
        <v>0.3629500883585862</v>
      </c>
      <c r="I207" s="5"/>
      <c r="J207" s="1"/>
      <c r="K207" s="1"/>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row>
    <row r="208" spans="1:256" ht="12.75">
      <c r="A208" s="1"/>
      <c r="B208" s="88"/>
      <c r="C208" s="89"/>
      <c r="D208" s="90"/>
      <c r="E208" s="91" t="s">
        <v>193</v>
      </c>
      <c r="F208" s="92">
        <f>SUM(F209:F210)</f>
        <v>1721254</v>
      </c>
      <c r="G208" s="93">
        <f>SUM(G209:G210)</f>
        <v>955865</v>
      </c>
      <c r="H208" s="87">
        <f aca="true" t="shared" si="8" ref="H208:H249">G208/F208</f>
        <v>0.5553305903719032</v>
      </c>
      <c r="I208" s="5"/>
      <c r="J208" s="1"/>
      <c r="K208" s="1"/>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row>
    <row r="209" spans="1:256" ht="12.75">
      <c r="A209" s="1"/>
      <c r="B209" s="88"/>
      <c r="C209" s="89"/>
      <c r="D209" s="90"/>
      <c r="E209" s="91" t="s">
        <v>194</v>
      </c>
      <c r="F209" s="92">
        <v>1360000</v>
      </c>
      <c r="G209" s="41">
        <f>565618+84079+109425+15694</f>
        <v>774816</v>
      </c>
      <c r="H209" s="87">
        <f t="shared" si="8"/>
        <v>0.5697176470588236</v>
      </c>
      <c r="I209" s="5">
        <f>565618+84079+109425+15694</f>
        <v>774816</v>
      </c>
      <c r="J209" s="1"/>
      <c r="K209" s="1"/>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row>
    <row r="210" spans="1:256" ht="12.75">
      <c r="A210" s="1"/>
      <c r="B210" s="88"/>
      <c r="C210" s="89"/>
      <c r="D210" s="90"/>
      <c r="E210" s="91" t="s">
        <v>195</v>
      </c>
      <c r="F210" s="92">
        <v>361254</v>
      </c>
      <c r="G210" s="41">
        <v>181049</v>
      </c>
      <c r="H210" s="87">
        <f t="shared" si="8"/>
        <v>0.5011681531553975</v>
      </c>
      <c r="I210" s="5"/>
      <c r="J210" s="1"/>
      <c r="K210" s="1"/>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row>
    <row r="211" spans="1:256" ht="12.75">
      <c r="A211" s="1"/>
      <c r="B211" s="88"/>
      <c r="C211" s="89"/>
      <c r="D211" s="90"/>
      <c r="E211" s="91" t="s">
        <v>196</v>
      </c>
      <c r="F211" s="92">
        <v>73600</v>
      </c>
      <c r="G211" s="41">
        <v>55200</v>
      </c>
      <c r="H211" s="87">
        <f t="shared" si="8"/>
        <v>0.75</v>
      </c>
      <c r="I211" s="5"/>
      <c r="J211" s="1"/>
      <c r="K211" s="1"/>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row>
    <row r="212" spans="1:256" ht="12.75">
      <c r="A212" s="1"/>
      <c r="B212" s="88"/>
      <c r="C212" s="89"/>
      <c r="D212" s="90"/>
      <c r="E212" s="91"/>
      <c r="F212" s="92"/>
      <c r="G212" s="41"/>
      <c r="H212" s="87"/>
      <c r="I212" s="5"/>
      <c r="J212" s="1"/>
      <c r="K212" s="1"/>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row>
    <row r="213" spans="1:256" ht="16.5" customHeight="1">
      <c r="A213" s="1"/>
      <c r="B213" s="88"/>
      <c r="C213" s="89"/>
      <c r="D213" s="90"/>
      <c r="E213" s="91" t="s">
        <v>197</v>
      </c>
      <c r="F213" s="92">
        <f>F214</f>
        <v>924782</v>
      </c>
      <c r="G213" s="41">
        <f>G214</f>
        <v>4514</v>
      </c>
      <c r="H213" s="87">
        <f t="shared" si="8"/>
        <v>0.00488115036841115</v>
      </c>
      <c r="I213" s="5"/>
      <c r="J213" s="1"/>
      <c r="K213" s="1"/>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spans="1:256" ht="40.5" customHeight="1">
      <c r="A214" s="1"/>
      <c r="B214" s="244" t="s">
        <v>198</v>
      </c>
      <c r="C214" s="244"/>
      <c r="D214" s="244"/>
      <c r="E214" s="39" t="s">
        <v>199</v>
      </c>
      <c r="F214" s="92">
        <v>924782</v>
      </c>
      <c r="G214" s="93">
        <v>4514</v>
      </c>
      <c r="H214" s="87">
        <f t="shared" si="8"/>
        <v>0.00488115036841115</v>
      </c>
      <c r="I214" s="5"/>
      <c r="J214" s="1"/>
      <c r="K214" s="1"/>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row>
    <row r="215" spans="1:256" ht="65.25" customHeight="1">
      <c r="A215" s="1"/>
      <c r="B215" s="244" t="s">
        <v>200</v>
      </c>
      <c r="C215" s="244"/>
      <c r="D215" s="244"/>
      <c r="E215" s="91" t="s">
        <v>201</v>
      </c>
      <c r="F215" s="92"/>
      <c r="G215" s="93"/>
      <c r="H215" s="87"/>
      <c r="I215" s="5"/>
      <c r="J215" s="1"/>
      <c r="K215" s="1"/>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row>
    <row r="216" spans="1:256" ht="15" customHeight="1">
      <c r="A216" s="1"/>
      <c r="B216" s="88"/>
      <c r="C216" s="89"/>
      <c r="D216" s="90"/>
      <c r="E216" s="91"/>
      <c r="F216" s="92"/>
      <c r="G216" s="93"/>
      <c r="H216" s="87"/>
      <c r="I216" s="5"/>
      <c r="J216" s="1"/>
      <c r="K216" s="1"/>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row>
    <row r="217" spans="1:256" ht="21" customHeight="1">
      <c r="A217" s="1"/>
      <c r="B217" s="81"/>
      <c r="C217" s="82"/>
      <c r="D217" s="83">
        <v>80113</v>
      </c>
      <c r="E217" s="84" t="s">
        <v>202</v>
      </c>
      <c r="F217" s="85">
        <f>F218</f>
        <v>120000</v>
      </c>
      <c r="G217" s="86">
        <f>G218</f>
        <v>49101</v>
      </c>
      <c r="H217" s="87">
        <f t="shared" si="8"/>
        <v>0.409175</v>
      </c>
      <c r="I217" s="5"/>
      <c r="J217" s="1"/>
      <c r="K217" s="1"/>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row>
    <row r="218" spans="1:256" ht="12.75">
      <c r="A218" s="1"/>
      <c r="B218" s="88"/>
      <c r="C218" s="89"/>
      <c r="D218" s="90"/>
      <c r="E218" s="91" t="s">
        <v>203</v>
      </c>
      <c r="F218" s="92">
        <v>120000</v>
      </c>
      <c r="G218" s="93">
        <v>49101</v>
      </c>
      <c r="H218" s="87">
        <f t="shared" si="8"/>
        <v>0.409175</v>
      </c>
      <c r="I218" s="5"/>
      <c r="J218" s="1"/>
      <c r="K218" s="1"/>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row>
    <row r="219" spans="1:256" ht="65.25" customHeight="1">
      <c r="A219" s="1"/>
      <c r="B219" s="244" t="s">
        <v>204</v>
      </c>
      <c r="C219" s="244"/>
      <c r="D219" s="244"/>
      <c r="E219" s="120" t="s">
        <v>205</v>
      </c>
      <c r="F219" s="92"/>
      <c r="G219" s="93"/>
      <c r="H219" s="87"/>
      <c r="I219" s="5"/>
      <c r="J219" s="1"/>
      <c r="K219" s="1"/>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row>
    <row r="220" spans="1:256" ht="13.5" customHeight="1">
      <c r="A220" s="1"/>
      <c r="B220" s="88"/>
      <c r="C220" s="89"/>
      <c r="D220" s="90"/>
      <c r="E220" s="120"/>
      <c r="F220" s="92"/>
      <c r="G220" s="93"/>
      <c r="H220" s="87"/>
      <c r="I220" s="5"/>
      <c r="J220" s="1"/>
      <c r="K220" s="1"/>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row>
    <row r="221" spans="1:256" ht="12.75">
      <c r="A221" s="1"/>
      <c r="B221" s="81"/>
      <c r="C221" s="82"/>
      <c r="D221" s="83">
        <v>80114</v>
      </c>
      <c r="E221" s="84" t="s">
        <v>206</v>
      </c>
      <c r="F221" s="85">
        <f>F222+F227</f>
        <v>300500</v>
      </c>
      <c r="G221" s="86">
        <f>G222+G227</f>
        <v>152509</v>
      </c>
      <c r="H221" s="87">
        <f t="shared" si="8"/>
        <v>0.5075174708818636</v>
      </c>
      <c r="I221" s="5"/>
      <c r="J221" s="1"/>
      <c r="K221" s="1"/>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row>
    <row r="222" spans="1:256" ht="12.75">
      <c r="A222" s="1"/>
      <c r="B222" s="88"/>
      <c r="C222" s="89"/>
      <c r="D222" s="90"/>
      <c r="E222" s="91" t="s">
        <v>207</v>
      </c>
      <c r="F222" s="92">
        <f>SUM(F223:F224)</f>
        <v>296500</v>
      </c>
      <c r="G222" s="93">
        <f>SUM(G223:G224)</f>
        <v>148784</v>
      </c>
      <c r="H222" s="87">
        <f t="shared" si="8"/>
        <v>0.5018010118043845</v>
      </c>
      <c r="I222" s="5"/>
      <c r="J222" s="1"/>
      <c r="K222" s="1"/>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row>
    <row r="223" spans="1:256" ht="12.75">
      <c r="A223" s="1"/>
      <c r="B223" s="88"/>
      <c r="C223" s="89"/>
      <c r="D223" s="90"/>
      <c r="E223" s="91" t="s">
        <v>208</v>
      </c>
      <c r="F223" s="92">
        <f>187526+12477+36497+5000</f>
        <v>241500</v>
      </c>
      <c r="G223" s="93">
        <v>122788</v>
      </c>
      <c r="H223" s="87">
        <f t="shared" si="8"/>
        <v>0.5084389233954452</v>
      </c>
      <c r="I223" s="5">
        <f>89433+12477+18701+2177</f>
        <v>122788</v>
      </c>
      <c r="J223" s="1"/>
      <c r="K223" s="1"/>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row>
    <row r="224" spans="1:256" ht="12.75">
      <c r="A224" s="1"/>
      <c r="B224" s="88"/>
      <c r="C224" s="89"/>
      <c r="D224" s="90"/>
      <c r="E224" s="91" t="s">
        <v>209</v>
      </c>
      <c r="F224" s="92">
        <f>28000+2000+17500+2500+300+4700</f>
        <v>55000</v>
      </c>
      <c r="G224" s="93">
        <f>10802+10370+1224+3600</f>
        <v>25996</v>
      </c>
      <c r="H224" s="87">
        <f t="shared" si="8"/>
        <v>0.47265454545454544</v>
      </c>
      <c r="I224" s="5"/>
      <c r="J224" s="1"/>
      <c r="K224" s="1"/>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row>
    <row r="225" spans="1:256" ht="12.75">
      <c r="A225" s="1"/>
      <c r="B225" s="88"/>
      <c r="C225" s="89"/>
      <c r="D225" s="90"/>
      <c r="E225" s="91" t="s">
        <v>210</v>
      </c>
      <c r="F225" s="92">
        <v>5000</v>
      </c>
      <c r="G225" s="93">
        <v>5000</v>
      </c>
      <c r="H225" s="87">
        <f t="shared" si="8"/>
        <v>1</v>
      </c>
      <c r="I225" s="5"/>
      <c r="J225" s="1"/>
      <c r="K225" s="1"/>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row>
    <row r="226" spans="1:256" ht="12.75">
      <c r="A226" s="1"/>
      <c r="B226" s="88"/>
      <c r="C226" s="89"/>
      <c r="D226" s="90"/>
      <c r="E226" s="91"/>
      <c r="F226" s="92"/>
      <c r="G226" s="93"/>
      <c r="H226" s="87"/>
      <c r="I226" s="5"/>
      <c r="J226" s="1"/>
      <c r="K226" s="1"/>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row>
    <row r="227" spans="1:256" ht="12.75">
      <c r="A227" s="1"/>
      <c r="B227" s="88"/>
      <c r="C227" s="89"/>
      <c r="D227" s="90"/>
      <c r="E227" s="91" t="s">
        <v>211</v>
      </c>
      <c r="F227" s="92">
        <f>F228</f>
        <v>4000</v>
      </c>
      <c r="G227" s="93">
        <f>G228</f>
        <v>3725</v>
      </c>
      <c r="H227" s="87">
        <f t="shared" si="8"/>
        <v>0.93125</v>
      </c>
      <c r="I227" s="5"/>
      <c r="J227" s="1"/>
      <c r="K227" s="1"/>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row>
    <row r="228" spans="1:256" ht="11.25" customHeight="1">
      <c r="A228" s="1"/>
      <c r="B228" s="88"/>
      <c r="C228" s="89"/>
      <c r="D228" s="90"/>
      <c r="E228" s="39" t="s">
        <v>212</v>
      </c>
      <c r="F228" s="92">
        <v>4000</v>
      </c>
      <c r="G228" s="93">
        <v>3725</v>
      </c>
      <c r="H228" s="87">
        <f t="shared" si="8"/>
        <v>0.93125</v>
      </c>
      <c r="I228" s="5"/>
      <c r="J228" s="1"/>
      <c r="K228" s="1"/>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row>
    <row r="229" spans="1:256" ht="87" customHeight="1">
      <c r="A229" s="1"/>
      <c r="B229" s="244" t="s">
        <v>213</v>
      </c>
      <c r="C229" s="244"/>
      <c r="D229" s="244"/>
      <c r="E229" s="39" t="s">
        <v>214</v>
      </c>
      <c r="F229" s="92"/>
      <c r="G229" s="93"/>
      <c r="H229" s="87"/>
      <c r="I229" s="5"/>
      <c r="J229" s="1"/>
      <c r="K229" s="1"/>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row>
    <row r="230" spans="1:256" ht="12" customHeight="1">
      <c r="A230" s="1"/>
      <c r="B230" s="88"/>
      <c r="C230" s="89"/>
      <c r="D230" s="90"/>
      <c r="E230" s="91"/>
      <c r="F230" s="92"/>
      <c r="G230" s="93"/>
      <c r="H230" s="87"/>
      <c r="I230" s="5"/>
      <c r="J230" s="1"/>
      <c r="K230" s="1"/>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row>
    <row r="231" spans="1:256" ht="12.75">
      <c r="A231" s="1"/>
      <c r="B231" s="81"/>
      <c r="C231" s="82"/>
      <c r="D231" s="83">
        <v>80120</v>
      </c>
      <c r="E231" s="84" t="s">
        <v>215</v>
      </c>
      <c r="F231" s="85">
        <f>F232</f>
        <v>62000</v>
      </c>
      <c r="G231" s="86">
        <f>G232</f>
        <v>33828</v>
      </c>
      <c r="H231" s="87">
        <f t="shared" si="8"/>
        <v>0.5456129032258065</v>
      </c>
      <c r="I231" s="5"/>
      <c r="J231" s="1"/>
      <c r="K231" s="1"/>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row>
    <row r="232" spans="1:256" ht="12.75">
      <c r="A232" s="1"/>
      <c r="B232" s="88"/>
      <c r="C232" s="89"/>
      <c r="D232" s="90"/>
      <c r="E232" s="91" t="s">
        <v>216</v>
      </c>
      <c r="F232" s="92">
        <f>SUM(F233:F234)</f>
        <v>62000</v>
      </c>
      <c r="G232" s="93">
        <f>SUM(G233:G234)</f>
        <v>33828</v>
      </c>
      <c r="H232" s="87">
        <f t="shared" si="8"/>
        <v>0.5456129032258065</v>
      </c>
      <c r="I232" s="5"/>
      <c r="J232" s="1"/>
      <c r="K232" s="1"/>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row>
    <row r="233" spans="1:256" ht="12.75">
      <c r="A233" s="1"/>
      <c r="B233" s="88"/>
      <c r="C233" s="89"/>
      <c r="D233" s="90"/>
      <c r="E233" s="91" t="s">
        <v>217</v>
      </c>
      <c r="F233" s="92">
        <v>40850</v>
      </c>
      <c r="G233" s="93">
        <v>24387</v>
      </c>
      <c r="H233" s="87">
        <f t="shared" si="8"/>
        <v>0.5969889840881273</v>
      </c>
      <c r="I233" s="5">
        <f>16693+3938+3295+461</f>
        <v>24387</v>
      </c>
      <c r="J233" s="1"/>
      <c r="K233" s="1"/>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row>
    <row r="234" spans="1:256" ht="12.75">
      <c r="A234" s="1"/>
      <c r="B234" s="88"/>
      <c r="C234" s="89"/>
      <c r="D234" s="90"/>
      <c r="E234" s="91" t="s">
        <v>218</v>
      </c>
      <c r="F234" s="92">
        <v>21150</v>
      </c>
      <c r="G234" s="93">
        <v>9441</v>
      </c>
      <c r="H234" s="87">
        <f t="shared" si="8"/>
        <v>0.44638297872340427</v>
      </c>
      <c r="I234" s="5"/>
      <c r="J234" s="1"/>
      <c r="K234" s="1"/>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row>
    <row r="235" spans="1:256" ht="12.75" customHeight="1">
      <c r="A235" s="1"/>
      <c r="B235" s="88"/>
      <c r="C235" s="89"/>
      <c r="D235" s="90"/>
      <c r="E235" s="91" t="s">
        <v>219</v>
      </c>
      <c r="F235" s="92">
        <v>2100</v>
      </c>
      <c r="G235" s="93">
        <v>2100</v>
      </c>
      <c r="H235" s="87">
        <f t="shared" si="8"/>
        <v>1</v>
      </c>
      <c r="I235" s="5"/>
      <c r="J235" s="1"/>
      <c r="K235" s="1"/>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row>
    <row r="236" spans="1:256" ht="65.25" customHeight="1">
      <c r="A236" s="1"/>
      <c r="B236" s="244" t="s">
        <v>220</v>
      </c>
      <c r="C236" s="244"/>
      <c r="D236" s="244"/>
      <c r="E236" s="91" t="s">
        <v>221</v>
      </c>
      <c r="F236" s="92"/>
      <c r="G236" s="93"/>
      <c r="H236" s="87"/>
      <c r="I236" s="5"/>
      <c r="J236" s="1"/>
      <c r="K236" s="1"/>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row>
    <row r="237" spans="1:256" ht="13.5" customHeight="1">
      <c r="A237" s="1"/>
      <c r="B237" s="88"/>
      <c r="C237" s="89"/>
      <c r="D237" s="90"/>
      <c r="E237" s="91"/>
      <c r="F237" s="92"/>
      <c r="G237" s="93"/>
      <c r="H237" s="87"/>
      <c r="I237" s="5"/>
      <c r="J237" s="1"/>
      <c r="K237" s="1"/>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row>
    <row r="238" spans="1:256" ht="15.75" customHeight="1">
      <c r="A238" s="1"/>
      <c r="B238" s="81"/>
      <c r="C238" s="82"/>
      <c r="D238" s="83">
        <v>80123</v>
      </c>
      <c r="E238" s="84" t="s">
        <v>222</v>
      </c>
      <c r="F238" s="85">
        <f>F239</f>
        <v>150047</v>
      </c>
      <c r="G238" s="86">
        <f>G239</f>
        <v>51494</v>
      </c>
      <c r="H238" s="87">
        <f t="shared" si="8"/>
        <v>0.3431858017821083</v>
      </c>
      <c r="I238" s="5">
        <v>51494</v>
      </c>
      <c r="J238" s="1"/>
      <c r="K238" s="1"/>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row>
    <row r="239" spans="1:256" ht="17.25" customHeight="1">
      <c r="A239" s="1"/>
      <c r="B239" s="88"/>
      <c r="C239" s="89"/>
      <c r="D239" s="90"/>
      <c r="E239" s="91" t="s">
        <v>223</v>
      </c>
      <c r="F239" s="92">
        <f>SUM(F240:F241)</f>
        <v>150047</v>
      </c>
      <c r="G239" s="93">
        <f>SUM(G240:G241)</f>
        <v>51494</v>
      </c>
      <c r="H239" s="87">
        <f t="shared" si="8"/>
        <v>0.3431858017821083</v>
      </c>
      <c r="I239" s="5"/>
      <c r="J239" s="1"/>
      <c r="K239" s="1"/>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row>
    <row r="240" spans="1:256" ht="17.25" customHeight="1">
      <c r="A240" s="1"/>
      <c r="B240" s="88"/>
      <c r="C240" s="89"/>
      <c r="D240" s="90"/>
      <c r="E240" s="91" t="s">
        <v>224</v>
      </c>
      <c r="F240" s="92">
        <v>130288</v>
      </c>
      <c r="G240" s="93">
        <v>41686</v>
      </c>
      <c r="H240" s="87">
        <f t="shared" si="8"/>
        <v>0.3199527201277171</v>
      </c>
      <c r="I240" s="5">
        <f>30378+4190+6260+858</f>
        <v>41686</v>
      </c>
      <c r="J240" s="1">
        <f>103356+5000+19400+2532</f>
        <v>130288</v>
      </c>
      <c r="K240" s="1"/>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row>
    <row r="241" spans="1:256" ht="17.25" customHeight="1">
      <c r="A241" s="1"/>
      <c r="B241" s="88"/>
      <c r="C241" s="89"/>
      <c r="D241" s="90"/>
      <c r="E241" s="91" t="s">
        <v>225</v>
      </c>
      <c r="F241" s="92">
        <v>19759</v>
      </c>
      <c r="G241" s="93">
        <v>9808</v>
      </c>
      <c r="H241" s="87">
        <f t="shared" si="8"/>
        <v>0.4963813958196265</v>
      </c>
      <c r="I241" s="122">
        <f>I238-I240</f>
        <v>9808</v>
      </c>
      <c r="J241" s="1"/>
      <c r="K241" s="1"/>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row>
    <row r="242" spans="1:256" ht="17.25" customHeight="1">
      <c r="A242" s="1"/>
      <c r="B242" s="88"/>
      <c r="C242" s="89"/>
      <c r="D242" s="90"/>
      <c r="E242" s="91"/>
      <c r="F242" s="92"/>
      <c r="G242" s="93"/>
      <c r="H242" s="87"/>
      <c r="I242" s="5"/>
      <c r="J242" s="1"/>
      <c r="K242" s="1"/>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row>
    <row r="243" spans="1:256" ht="16.5" customHeight="1">
      <c r="A243" s="96"/>
      <c r="B243" s="81"/>
      <c r="C243" s="82"/>
      <c r="D243" s="83">
        <v>80130</v>
      </c>
      <c r="E243" s="84" t="s">
        <v>226</v>
      </c>
      <c r="F243" s="85">
        <f>F244</f>
        <v>825857</v>
      </c>
      <c r="G243" s="86">
        <f>G244</f>
        <v>427351</v>
      </c>
      <c r="H243" s="87">
        <f t="shared" si="8"/>
        <v>0.517463677125701</v>
      </c>
      <c r="I243" s="97"/>
      <c r="J243" s="96"/>
      <c r="K243" s="96"/>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8"/>
      <c r="AL243" s="98"/>
      <c r="AM243" s="98"/>
      <c r="AN243" s="98"/>
      <c r="AO243" s="98"/>
      <c r="AP243" s="98"/>
      <c r="AQ243" s="98"/>
      <c r="AR243" s="98"/>
      <c r="AS243" s="98"/>
      <c r="AT243" s="98"/>
      <c r="AU243" s="98"/>
      <c r="AV243" s="98"/>
      <c r="AW243" s="98"/>
      <c r="AX243" s="98"/>
      <c r="AY243" s="98"/>
      <c r="AZ243" s="98"/>
      <c r="BA243" s="98"/>
      <c r="BB243" s="98"/>
      <c r="BC243" s="98"/>
      <c r="BD243" s="98"/>
      <c r="BE243" s="98"/>
      <c r="BF243" s="98"/>
      <c r="BG243" s="98"/>
      <c r="BH243" s="98"/>
      <c r="BI243" s="98"/>
      <c r="BJ243" s="98"/>
      <c r="BK243" s="98"/>
      <c r="BL243" s="98"/>
      <c r="BM243" s="98"/>
      <c r="BN243" s="98"/>
      <c r="BO243" s="98"/>
      <c r="BP243" s="98"/>
      <c r="BQ243" s="98"/>
      <c r="BR243" s="98"/>
      <c r="BS243" s="98"/>
      <c r="BT243" s="98"/>
      <c r="BU243" s="98"/>
      <c r="BV243" s="98"/>
      <c r="BW243" s="98"/>
      <c r="BX243" s="98"/>
      <c r="BY243" s="98"/>
      <c r="BZ243" s="98"/>
      <c r="CA243" s="98"/>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c r="EO243" s="98"/>
      <c r="EP243" s="98"/>
      <c r="EQ243" s="98"/>
      <c r="ER243" s="98"/>
      <c r="ES243" s="98"/>
      <c r="ET243" s="98"/>
      <c r="EU243" s="98"/>
      <c r="EV243" s="98"/>
      <c r="EW243" s="98"/>
      <c r="EX243" s="98"/>
      <c r="EY243" s="98"/>
      <c r="EZ243" s="98"/>
      <c r="FA243" s="98"/>
      <c r="FB243" s="98"/>
      <c r="FC243" s="98"/>
      <c r="FD243" s="98"/>
      <c r="FE243" s="98"/>
      <c r="FF243" s="98"/>
      <c r="FG243" s="98"/>
      <c r="FH243" s="98"/>
      <c r="FI243" s="98"/>
      <c r="FJ243" s="98"/>
      <c r="FK243" s="98"/>
      <c r="FL243" s="98"/>
      <c r="FM243" s="98"/>
      <c r="FN243" s="98"/>
      <c r="FO243" s="98"/>
      <c r="FP243" s="98"/>
      <c r="FQ243" s="98"/>
      <c r="FR243" s="98"/>
      <c r="FS243" s="98"/>
      <c r="FT243" s="98"/>
      <c r="FU243" s="98"/>
      <c r="FV243" s="98"/>
      <c r="FW243" s="98"/>
      <c r="FX243" s="98"/>
      <c r="FY243" s="98"/>
      <c r="FZ243" s="98"/>
      <c r="GA243" s="98"/>
      <c r="GB243" s="98"/>
      <c r="GC243" s="98"/>
      <c r="GD243" s="98"/>
      <c r="GE243" s="98"/>
      <c r="GF243" s="98"/>
      <c r="GG243" s="98"/>
      <c r="GH243" s="98"/>
      <c r="GI243" s="98"/>
      <c r="GJ243" s="98"/>
      <c r="GK243" s="98"/>
      <c r="GL243" s="98"/>
      <c r="GM243" s="98"/>
      <c r="GN243" s="98"/>
      <c r="GO243" s="98"/>
      <c r="GP243" s="98"/>
      <c r="GQ243" s="98"/>
      <c r="GR243" s="98"/>
      <c r="GS243" s="98"/>
      <c r="GT243" s="98"/>
      <c r="GU243" s="98"/>
      <c r="GV243" s="98"/>
      <c r="GW243" s="98"/>
      <c r="GX243" s="98"/>
      <c r="GY243" s="98"/>
      <c r="GZ243" s="98"/>
      <c r="HA243" s="98"/>
      <c r="HB243" s="98"/>
      <c r="HC243" s="98"/>
      <c r="HD243" s="98"/>
      <c r="HE243" s="98"/>
      <c r="HF243" s="98"/>
      <c r="HG243" s="98"/>
      <c r="HH243" s="98"/>
      <c r="HI243" s="98"/>
      <c r="HJ243" s="98"/>
      <c r="HK243" s="98"/>
      <c r="HL243" s="98"/>
      <c r="HM243" s="98"/>
      <c r="HN243" s="98"/>
      <c r="HO243" s="98"/>
      <c r="HP243" s="98"/>
      <c r="HQ243" s="98"/>
      <c r="HR243" s="98"/>
      <c r="HS243" s="98"/>
      <c r="HT243" s="98"/>
      <c r="HU243" s="98"/>
      <c r="HV243" s="98"/>
      <c r="HW243" s="98"/>
      <c r="HX243" s="98"/>
      <c r="HY243" s="98"/>
      <c r="HZ243" s="98"/>
      <c r="IA243" s="98"/>
      <c r="IB243" s="98"/>
      <c r="IC243" s="98"/>
      <c r="ID243" s="98"/>
      <c r="IE243" s="98"/>
      <c r="IF243" s="98"/>
      <c r="IG243" s="98"/>
      <c r="IH243" s="98"/>
      <c r="II243" s="98"/>
      <c r="IJ243" s="98"/>
      <c r="IK243" s="98"/>
      <c r="IL243" s="98"/>
      <c r="IM243" s="98"/>
      <c r="IN243" s="98"/>
      <c r="IO243" s="98"/>
      <c r="IP243" s="98"/>
      <c r="IQ243" s="98"/>
      <c r="IR243" s="98"/>
      <c r="IS243" s="98"/>
      <c r="IT243" s="98"/>
      <c r="IU243" s="98"/>
      <c r="IV243" s="98"/>
    </row>
    <row r="244" spans="1:256" ht="19.5" customHeight="1">
      <c r="A244" s="1"/>
      <c r="B244" s="88"/>
      <c r="C244" s="89"/>
      <c r="D244" s="90"/>
      <c r="E244" s="91" t="s">
        <v>227</v>
      </c>
      <c r="F244" s="92">
        <f>SUM(F245:F246)</f>
        <v>825857</v>
      </c>
      <c r="G244" s="93">
        <f>SUM(G245:G246)</f>
        <v>427351</v>
      </c>
      <c r="H244" s="87">
        <f t="shared" si="8"/>
        <v>0.517463677125701</v>
      </c>
      <c r="I244" s="5"/>
      <c r="J244" s="1"/>
      <c r="K244" s="1"/>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row>
    <row r="245" spans="1:256" ht="19.5" customHeight="1">
      <c r="A245" s="1"/>
      <c r="B245" s="88"/>
      <c r="C245" s="89"/>
      <c r="D245" s="90"/>
      <c r="E245" s="91" t="s">
        <v>228</v>
      </c>
      <c r="F245" s="92">
        <f>561314+50000+110258+14977</f>
        <v>736549</v>
      </c>
      <c r="G245" s="93">
        <v>373915</v>
      </c>
      <c r="H245" s="87">
        <f t="shared" si="8"/>
        <v>0.5076580105329042</v>
      </c>
      <c r="I245" s="5">
        <f>263495+49708+53880+6832</f>
        <v>373915</v>
      </c>
      <c r="J245" s="1"/>
      <c r="K245" s="1"/>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row>
    <row r="246" spans="1:256" ht="17.25" customHeight="1">
      <c r="A246" s="1"/>
      <c r="B246" s="88"/>
      <c r="C246" s="89"/>
      <c r="D246" s="90"/>
      <c r="E246" s="91" t="s">
        <v>229</v>
      </c>
      <c r="F246" s="92">
        <f>1175+31337+10000+400+11196+1000+34200</f>
        <v>89308</v>
      </c>
      <c r="G246" s="93">
        <v>53436</v>
      </c>
      <c r="H246" s="87">
        <f t="shared" si="8"/>
        <v>0.598333855869575</v>
      </c>
      <c r="I246" s="5"/>
      <c r="J246" s="1"/>
      <c r="K246" s="1"/>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row>
    <row r="247" spans="1:256" ht="17.25" customHeight="1">
      <c r="A247" s="1"/>
      <c r="B247" s="88"/>
      <c r="C247" s="89"/>
      <c r="D247" s="90"/>
      <c r="E247" s="91"/>
      <c r="F247" s="92"/>
      <c r="G247" s="93"/>
      <c r="H247" s="87"/>
      <c r="I247" s="5"/>
      <c r="J247" s="1"/>
      <c r="K247" s="1"/>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row>
    <row r="248" spans="1:256" ht="12.75">
      <c r="A248" s="96"/>
      <c r="B248" s="81"/>
      <c r="C248" s="82"/>
      <c r="D248" s="83">
        <v>80146</v>
      </c>
      <c r="E248" s="84" t="s">
        <v>230</v>
      </c>
      <c r="F248" s="85">
        <f>F249</f>
        <v>32400</v>
      </c>
      <c r="G248" s="86">
        <f>G249</f>
        <v>19193</v>
      </c>
      <c r="H248" s="87">
        <f t="shared" si="8"/>
        <v>0.5923765432098765</v>
      </c>
      <c r="I248" s="97"/>
      <c r="J248" s="96"/>
      <c r="K248" s="96"/>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8"/>
      <c r="AY248" s="98"/>
      <c r="AZ248" s="98"/>
      <c r="BA248" s="98"/>
      <c r="BB248" s="98"/>
      <c r="BC248" s="98"/>
      <c r="BD248" s="98"/>
      <c r="BE248" s="98"/>
      <c r="BF248" s="98"/>
      <c r="BG248" s="98"/>
      <c r="BH248" s="98"/>
      <c r="BI248" s="98"/>
      <c r="BJ248" s="98"/>
      <c r="BK248" s="98"/>
      <c r="BL248" s="98"/>
      <c r="BM248" s="98"/>
      <c r="BN248" s="98"/>
      <c r="BO248" s="98"/>
      <c r="BP248" s="98"/>
      <c r="BQ248" s="98"/>
      <c r="BR248" s="98"/>
      <c r="BS248" s="98"/>
      <c r="BT248" s="98"/>
      <c r="BU248" s="98"/>
      <c r="BV248" s="98"/>
      <c r="BW248" s="98"/>
      <c r="BX248" s="98"/>
      <c r="BY248" s="98"/>
      <c r="BZ248" s="98"/>
      <c r="CA248" s="98"/>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c r="EO248" s="98"/>
      <c r="EP248" s="98"/>
      <c r="EQ248" s="98"/>
      <c r="ER248" s="98"/>
      <c r="ES248" s="98"/>
      <c r="ET248" s="98"/>
      <c r="EU248" s="98"/>
      <c r="EV248" s="98"/>
      <c r="EW248" s="98"/>
      <c r="EX248" s="98"/>
      <c r="EY248" s="98"/>
      <c r="EZ248" s="98"/>
      <c r="FA248" s="98"/>
      <c r="FB248" s="98"/>
      <c r="FC248" s="98"/>
      <c r="FD248" s="98"/>
      <c r="FE248" s="98"/>
      <c r="FF248" s="98"/>
      <c r="FG248" s="98"/>
      <c r="FH248" s="98"/>
      <c r="FI248" s="98"/>
      <c r="FJ248" s="98"/>
      <c r="FK248" s="98"/>
      <c r="FL248" s="98"/>
      <c r="FM248" s="98"/>
      <c r="FN248" s="98"/>
      <c r="FO248" s="98"/>
      <c r="FP248" s="98"/>
      <c r="FQ248" s="98"/>
      <c r="FR248" s="98"/>
      <c r="FS248" s="98"/>
      <c r="FT248" s="98"/>
      <c r="FU248" s="98"/>
      <c r="FV248" s="98"/>
      <c r="FW248" s="98"/>
      <c r="FX248" s="98"/>
      <c r="FY248" s="98"/>
      <c r="FZ248" s="98"/>
      <c r="GA248" s="98"/>
      <c r="GB248" s="98"/>
      <c r="GC248" s="98"/>
      <c r="GD248" s="98"/>
      <c r="GE248" s="98"/>
      <c r="GF248" s="98"/>
      <c r="GG248" s="98"/>
      <c r="GH248" s="98"/>
      <c r="GI248" s="98"/>
      <c r="GJ248" s="98"/>
      <c r="GK248" s="98"/>
      <c r="GL248" s="98"/>
      <c r="GM248" s="98"/>
      <c r="GN248" s="98"/>
      <c r="GO248" s="98"/>
      <c r="GP248" s="98"/>
      <c r="GQ248" s="98"/>
      <c r="GR248" s="98"/>
      <c r="GS248" s="98"/>
      <c r="GT248" s="98"/>
      <c r="GU248" s="98"/>
      <c r="GV248" s="98"/>
      <c r="GW248" s="98"/>
      <c r="GX248" s="98"/>
      <c r="GY248" s="98"/>
      <c r="GZ248" s="98"/>
      <c r="HA248" s="98"/>
      <c r="HB248" s="98"/>
      <c r="HC248" s="98"/>
      <c r="HD248" s="98"/>
      <c r="HE248" s="98"/>
      <c r="HF248" s="98"/>
      <c r="HG248" s="98"/>
      <c r="HH248" s="98"/>
      <c r="HI248" s="98"/>
      <c r="HJ248" s="98"/>
      <c r="HK248" s="98"/>
      <c r="HL248" s="98"/>
      <c r="HM248" s="98"/>
      <c r="HN248" s="98"/>
      <c r="HO248" s="98"/>
      <c r="HP248" s="98"/>
      <c r="HQ248" s="98"/>
      <c r="HR248" s="98"/>
      <c r="HS248" s="98"/>
      <c r="HT248" s="98"/>
      <c r="HU248" s="98"/>
      <c r="HV248" s="98"/>
      <c r="HW248" s="98"/>
      <c r="HX248" s="98"/>
      <c r="HY248" s="98"/>
      <c r="HZ248" s="98"/>
      <c r="IA248" s="98"/>
      <c r="IB248" s="98"/>
      <c r="IC248" s="98"/>
      <c r="ID248" s="98"/>
      <c r="IE248" s="98"/>
      <c r="IF248" s="98"/>
      <c r="IG248" s="98"/>
      <c r="IH248" s="98"/>
      <c r="II248" s="98"/>
      <c r="IJ248" s="98"/>
      <c r="IK248" s="98"/>
      <c r="IL248" s="98"/>
      <c r="IM248" s="98"/>
      <c r="IN248" s="98"/>
      <c r="IO248" s="98"/>
      <c r="IP248" s="98"/>
      <c r="IQ248" s="98"/>
      <c r="IR248" s="98"/>
      <c r="IS248" s="98"/>
      <c r="IT248" s="98"/>
      <c r="IU248" s="98"/>
      <c r="IV248" s="98"/>
    </row>
    <row r="249" spans="1:256" ht="12.75">
      <c r="A249" s="1"/>
      <c r="B249" s="88"/>
      <c r="C249" s="89"/>
      <c r="D249" s="90"/>
      <c r="E249" s="91" t="s">
        <v>231</v>
      </c>
      <c r="F249" s="92">
        <v>32400</v>
      </c>
      <c r="G249" s="93">
        <v>19193</v>
      </c>
      <c r="H249" s="87">
        <f t="shared" si="8"/>
        <v>0.5923765432098765</v>
      </c>
      <c r="I249" s="5"/>
      <c r="J249" s="1"/>
      <c r="K249" s="1"/>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row>
    <row r="250" spans="1:256" ht="51" customHeight="1">
      <c r="A250" s="1"/>
      <c r="B250" s="244" t="s">
        <v>232</v>
      </c>
      <c r="C250" s="244"/>
      <c r="D250" s="244"/>
      <c r="E250" s="39" t="s">
        <v>233</v>
      </c>
      <c r="F250" s="92"/>
      <c r="G250" s="93"/>
      <c r="H250" s="94"/>
      <c r="I250" s="5"/>
      <c r="J250" s="1"/>
      <c r="K250" s="1"/>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row>
    <row r="251" spans="1:256" ht="13.5" customHeight="1">
      <c r="A251" s="1"/>
      <c r="B251" s="88"/>
      <c r="C251" s="89"/>
      <c r="D251" s="90"/>
      <c r="E251" s="39"/>
      <c r="F251" s="92"/>
      <c r="G251" s="93"/>
      <c r="H251" s="94"/>
      <c r="I251" s="123"/>
      <c r="J251" s="1"/>
      <c r="K251" s="1"/>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row>
    <row r="252" spans="1:256" ht="12.75">
      <c r="A252" s="1"/>
      <c r="B252" s="81"/>
      <c r="C252" s="82"/>
      <c r="D252" s="83">
        <v>80195</v>
      </c>
      <c r="E252" s="84" t="s">
        <v>234</v>
      </c>
      <c r="F252" s="85">
        <f>F253</f>
        <v>32500</v>
      </c>
      <c r="G252" s="86">
        <f>G253</f>
        <v>24421</v>
      </c>
      <c r="H252" s="87">
        <f>G252/F252</f>
        <v>0.7514153846153846</v>
      </c>
      <c r="I252" s="5"/>
      <c r="J252" s="1"/>
      <c r="K252" s="1"/>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row>
    <row r="253" spans="1:256" ht="12.75">
      <c r="A253" s="1"/>
      <c r="B253" s="88"/>
      <c r="C253" s="89"/>
      <c r="D253" s="90"/>
      <c r="E253" s="91" t="s">
        <v>235</v>
      </c>
      <c r="F253" s="92">
        <v>32500</v>
      </c>
      <c r="G253" s="93">
        <v>24421</v>
      </c>
      <c r="H253" s="94">
        <f>G253/F253</f>
        <v>0.7514153846153846</v>
      </c>
      <c r="I253" s="5"/>
      <c r="J253" s="1"/>
      <c r="K253" s="1"/>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row>
    <row r="254" spans="1:256" ht="12.75">
      <c r="A254" s="1"/>
      <c r="B254" s="88"/>
      <c r="C254" s="89"/>
      <c r="D254" s="90"/>
      <c r="E254" s="91" t="s">
        <v>236</v>
      </c>
      <c r="F254" s="92">
        <v>27500</v>
      </c>
      <c r="G254" s="93">
        <v>21000</v>
      </c>
      <c r="H254" s="94">
        <f>G254/F254</f>
        <v>0.7636363636363637</v>
      </c>
      <c r="I254" s="5"/>
      <c r="J254" s="1"/>
      <c r="K254" s="1"/>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row>
    <row r="255" spans="1:256" ht="12.75">
      <c r="A255" s="1"/>
      <c r="B255" s="244" t="s">
        <v>237</v>
      </c>
      <c r="C255" s="244"/>
      <c r="D255" s="244"/>
      <c r="E255" s="91" t="s">
        <v>238</v>
      </c>
      <c r="F255" s="92"/>
      <c r="G255" s="93"/>
      <c r="H255" s="94"/>
      <c r="I255" s="5"/>
      <c r="J255" s="1"/>
      <c r="K255" s="1"/>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row>
    <row r="256" spans="1:256" ht="12.75">
      <c r="A256" s="1"/>
      <c r="B256" s="46"/>
      <c r="C256" s="47"/>
      <c r="D256" s="48"/>
      <c r="E256" s="49"/>
      <c r="F256" s="50"/>
      <c r="G256" s="51"/>
      <c r="H256" s="95"/>
      <c r="I256" s="5"/>
      <c r="J256" s="1"/>
      <c r="K256" s="1"/>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row>
    <row r="257" spans="1:256" ht="12.75">
      <c r="A257" s="1"/>
      <c r="B257" s="74" t="s">
        <v>239</v>
      </c>
      <c r="C257" s="17">
        <v>851</v>
      </c>
      <c r="D257" s="18"/>
      <c r="E257" s="19" t="s">
        <v>240</v>
      </c>
      <c r="F257" s="20">
        <f>F259+F265</f>
        <v>175000</v>
      </c>
      <c r="G257" s="21">
        <f>G259+G265</f>
        <v>93649</v>
      </c>
      <c r="H257" s="22">
        <f aca="true" t="shared" si="9" ref="H257:H299">G257/F257</f>
        <v>0.5351371428571429</v>
      </c>
      <c r="I257" s="103"/>
      <c r="J257" s="1"/>
      <c r="K257" s="1"/>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row>
    <row r="258" spans="1:256" ht="12.75">
      <c r="A258" s="1"/>
      <c r="B258" s="77"/>
      <c r="C258" s="78"/>
      <c r="D258" s="59"/>
      <c r="E258" s="60"/>
      <c r="F258" s="61"/>
      <c r="G258" s="29"/>
      <c r="H258" s="80"/>
      <c r="I258" s="103"/>
      <c r="J258" s="1"/>
      <c r="K258" s="1"/>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row>
    <row r="259" spans="1:256" ht="12.75">
      <c r="A259" s="1"/>
      <c r="B259" s="44"/>
      <c r="C259" s="45"/>
      <c r="D259" s="33">
        <v>85154</v>
      </c>
      <c r="E259" s="34" t="s">
        <v>241</v>
      </c>
      <c r="F259" s="35">
        <f>F260</f>
        <v>145000</v>
      </c>
      <c r="G259" s="36">
        <f>G260</f>
        <v>93649</v>
      </c>
      <c r="H259" s="42">
        <f t="shared" si="9"/>
        <v>0.6458551724137931</v>
      </c>
      <c r="I259" s="5"/>
      <c r="J259" s="1"/>
      <c r="K259" s="1"/>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row>
    <row r="260" spans="1:256" ht="12.75">
      <c r="A260" s="1"/>
      <c r="B260" s="31"/>
      <c r="C260" s="32"/>
      <c r="D260" s="38"/>
      <c r="E260" s="39" t="s">
        <v>242</v>
      </c>
      <c r="F260" s="40">
        <f>SUM(F261:F263)</f>
        <v>145000</v>
      </c>
      <c r="G260" s="41">
        <f>SUM(G261:G263)</f>
        <v>93649</v>
      </c>
      <c r="H260" s="42">
        <f t="shared" si="9"/>
        <v>0.6458551724137931</v>
      </c>
      <c r="I260" s="5"/>
      <c r="J260" s="1"/>
      <c r="K260" s="1"/>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row>
    <row r="261" spans="1:256" ht="12.75">
      <c r="A261" s="1"/>
      <c r="B261" s="239"/>
      <c r="C261" s="239"/>
      <c r="D261" s="239"/>
      <c r="E261" s="39" t="s">
        <v>243</v>
      </c>
      <c r="F261" s="40">
        <v>119000</v>
      </c>
      <c r="G261" s="41">
        <v>83575</v>
      </c>
      <c r="H261" s="42">
        <f t="shared" si="9"/>
        <v>0.7023109243697478</v>
      </c>
      <c r="I261" s="5"/>
      <c r="J261" s="1"/>
      <c r="K261" s="1"/>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row>
    <row r="262" spans="1:256" ht="12.75">
      <c r="A262" s="1"/>
      <c r="B262" s="31"/>
      <c r="C262" s="32"/>
      <c r="D262" s="38"/>
      <c r="E262" s="39" t="s">
        <v>244</v>
      </c>
      <c r="F262" s="40">
        <v>12000</v>
      </c>
      <c r="G262" s="41">
        <v>0</v>
      </c>
      <c r="H262" s="42">
        <f t="shared" si="9"/>
        <v>0</v>
      </c>
      <c r="I262" s="5"/>
      <c r="J262" s="1"/>
      <c r="K262" s="1"/>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row>
    <row r="263" spans="1:256" ht="12.75">
      <c r="A263" s="1"/>
      <c r="B263" s="31"/>
      <c r="C263" s="32"/>
      <c r="D263" s="38"/>
      <c r="E263" s="39" t="s">
        <v>245</v>
      </c>
      <c r="F263" s="40">
        <v>14000</v>
      </c>
      <c r="G263" s="41">
        <v>10074</v>
      </c>
      <c r="H263" s="42">
        <f t="shared" si="9"/>
        <v>0.7195714285714285</v>
      </c>
      <c r="I263" s="5"/>
      <c r="J263" s="1"/>
      <c r="K263" s="1"/>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row>
    <row r="264" spans="1:256" ht="12.75">
      <c r="A264" s="1"/>
      <c r="B264" s="31"/>
      <c r="C264" s="32"/>
      <c r="D264" s="38"/>
      <c r="E264" s="39"/>
      <c r="F264" s="40"/>
      <c r="G264" s="41"/>
      <c r="H264" s="42"/>
      <c r="I264" s="5"/>
      <c r="J264" s="1"/>
      <c r="K264" s="1"/>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row>
    <row r="265" spans="1:256" ht="12.75">
      <c r="A265" s="1"/>
      <c r="B265" s="44"/>
      <c r="C265" s="45"/>
      <c r="D265" s="33">
        <v>85195</v>
      </c>
      <c r="E265" s="34" t="s">
        <v>246</v>
      </c>
      <c r="F265" s="35">
        <f>F266</f>
        <v>30000</v>
      </c>
      <c r="G265" s="36">
        <f>G266</f>
        <v>0</v>
      </c>
      <c r="H265" s="42">
        <f t="shared" si="9"/>
        <v>0</v>
      </c>
      <c r="I265" s="5"/>
      <c r="J265" s="1"/>
      <c r="K265" s="1"/>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row>
    <row r="266" spans="1:256" ht="12.75">
      <c r="A266" s="1"/>
      <c r="B266" s="31"/>
      <c r="C266" s="32"/>
      <c r="D266" s="38"/>
      <c r="E266" s="39" t="s">
        <v>247</v>
      </c>
      <c r="F266" s="40">
        <f>F267</f>
        <v>30000</v>
      </c>
      <c r="G266" s="41">
        <f>G267</f>
        <v>0</v>
      </c>
      <c r="H266" s="42">
        <f t="shared" si="9"/>
        <v>0</v>
      </c>
      <c r="I266" s="5"/>
      <c r="J266" s="1"/>
      <c r="K266" s="1"/>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row>
    <row r="267" spans="1:256" ht="12.75">
      <c r="A267" s="1"/>
      <c r="B267" s="244" t="s">
        <v>248</v>
      </c>
      <c r="C267" s="244"/>
      <c r="D267" s="244"/>
      <c r="E267" s="91" t="s">
        <v>249</v>
      </c>
      <c r="F267" s="92">
        <v>30000</v>
      </c>
      <c r="G267" s="93">
        <v>0</v>
      </c>
      <c r="H267" s="94">
        <f t="shared" si="9"/>
        <v>0</v>
      </c>
      <c r="I267" s="5"/>
      <c r="J267" s="1"/>
      <c r="K267" s="1"/>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row>
    <row r="268" spans="1:256" ht="12.75" customHeight="1" hidden="1">
      <c r="A268" s="1"/>
      <c r="B268" s="88"/>
      <c r="C268" s="89"/>
      <c r="D268" s="90"/>
      <c r="E268" s="39"/>
      <c r="F268" s="40"/>
      <c r="G268" s="41"/>
      <c r="H268" s="94" t="e">
        <f t="shared" si="9"/>
        <v>#DIV/0!</v>
      </c>
      <c r="I268" s="5"/>
      <c r="J268" s="1"/>
      <c r="K268" s="1"/>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row>
    <row r="269" spans="1:256" ht="12.75" customHeight="1" hidden="1">
      <c r="A269" s="1"/>
      <c r="B269" s="88"/>
      <c r="C269" s="89"/>
      <c r="D269" s="90"/>
      <c r="E269" s="39"/>
      <c r="F269" s="40"/>
      <c r="G269" s="41"/>
      <c r="H269" s="94" t="e">
        <f t="shared" si="9"/>
        <v>#DIV/0!</v>
      </c>
      <c r="I269" s="5"/>
      <c r="J269" s="1"/>
      <c r="K269" s="1"/>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row>
    <row r="270" spans="1:256" ht="14.25" customHeight="1">
      <c r="A270" s="1"/>
      <c r="B270" s="46"/>
      <c r="C270" s="47"/>
      <c r="D270" s="48"/>
      <c r="E270" s="71"/>
      <c r="F270" s="72"/>
      <c r="G270" s="73"/>
      <c r="H270" s="95"/>
      <c r="I270" s="5"/>
      <c r="J270" s="1"/>
      <c r="K270" s="1"/>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row>
    <row r="271" spans="1:256" ht="12.75">
      <c r="A271" s="1"/>
      <c r="B271" s="74" t="s">
        <v>250</v>
      </c>
      <c r="C271" s="17">
        <v>852</v>
      </c>
      <c r="D271" s="124"/>
      <c r="E271" s="19" t="s">
        <v>251</v>
      </c>
      <c r="F271" s="20">
        <f>F273+F296+F301+F311+F315+F321+F328+F333</f>
        <v>1544486</v>
      </c>
      <c r="G271" s="21">
        <f>G273+G296+G301+G311+G315+G321+G328+G333</f>
        <v>743265</v>
      </c>
      <c r="H271" s="22">
        <f t="shared" si="9"/>
        <v>0.48123777101249215</v>
      </c>
      <c r="I271" s="5"/>
      <c r="J271" s="1"/>
      <c r="K271" s="1"/>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row>
    <row r="272" spans="1:256" ht="12.75">
      <c r="A272" s="104"/>
      <c r="B272" s="75"/>
      <c r="C272" s="25"/>
      <c r="D272" s="107"/>
      <c r="E272" s="27"/>
      <c r="F272" s="28"/>
      <c r="G272" s="29"/>
      <c r="H272" s="63"/>
      <c r="I272" s="103"/>
      <c r="J272" s="104"/>
      <c r="K272" s="104"/>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0"/>
      <c r="AL272" s="110"/>
      <c r="AM272" s="110"/>
      <c r="AN272" s="110"/>
      <c r="AO272" s="110"/>
      <c r="AP272" s="110"/>
      <c r="AQ272" s="110"/>
      <c r="AR272" s="110"/>
      <c r="AS272" s="110"/>
      <c r="AT272" s="110"/>
      <c r="AU272" s="110"/>
      <c r="AV272" s="110"/>
      <c r="AW272" s="110"/>
      <c r="AX272" s="110"/>
      <c r="AY272" s="110"/>
      <c r="AZ272" s="110"/>
      <c r="BA272" s="110"/>
      <c r="BB272" s="110"/>
      <c r="BC272" s="110"/>
      <c r="BD272" s="110"/>
      <c r="BE272" s="110"/>
      <c r="BF272" s="110"/>
      <c r="BG272" s="110"/>
      <c r="BH272" s="110"/>
      <c r="BI272" s="110"/>
      <c r="BJ272" s="110"/>
      <c r="BK272" s="110"/>
      <c r="BL272" s="110"/>
      <c r="BM272" s="110"/>
      <c r="BN272" s="110"/>
      <c r="BO272" s="110"/>
      <c r="BP272" s="110"/>
      <c r="BQ272" s="110"/>
      <c r="BR272" s="110"/>
      <c r="BS272" s="110"/>
      <c r="BT272" s="110"/>
      <c r="BU272" s="110"/>
      <c r="BV272" s="110"/>
      <c r="BW272" s="110"/>
      <c r="BX272" s="110"/>
      <c r="BY272" s="110"/>
      <c r="BZ272" s="110"/>
      <c r="CA272" s="110"/>
      <c r="CB272" s="110"/>
      <c r="CC272" s="110"/>
      <c r="CD272" s="110"/>
      <c r="CE272" s="110"/>
      <c r="CF272" s="110"/>
      <c r="CG272" s="110"/>
      <c r="CH272" s="110"/>
      <c r="CI272" s="110"/>
      <c r="CJ272" s="110"/>
      <c r="CK272" s="110"/>
      <c r="CL272" s="110"/>
      <c r="CM272" s="110"/>
      <c r="CN272" s="110"/>
      <c r="CO272" s="110"/>
      <c r="CP272" s="110"/>
      <c r="CQ272" s="110"/>
      <c r="CR272" s="110"/>
      <c r="CS272" s="110"/>
      <c r="CT272" s="110"/>
      <c r="CU272" s="110"/>
      <c r="CV272" s="110"/>
      <c r="CW272" s="110"/>
      <c r="CX272" s="110"/>
      <c r="CY272" s="110"/>
      <c r="CZ272" s="110"/>
      <c r="DA272" s="110"/>
      <c r="DB272" s="110"/>
      <c r="DC272" s="110"/>
      <c r="DD272" s="110"/>
      <c r="DE272" s="110"/>
      <c r="DF272" s="110"/>
      <c r="DG272" s="110"/>
      <c r="DH272" s="110"/>
      <c r="DI272" s="110"/>
      <c r="DJ272" s="110"/>
      <c r="DK272" s="110"/>
      <c r="DL272" s="110"/>
      <c r="DM272" s="110"/>
      <c r="DN272" s="110"/>
      <c r="DO272" s="110"/>
      <c r="DP272" s="110"/>
      <c r="DQ272" s="110"/>
      <c r="DR272" s="110"/>
      <c r="DS272" s="110"/>
      <c r="DT272" s="110"/>
      <c r="DU272" s="110"/>
      <c r="DV272" s="110"/>
      <c r="DW272" s="110"/>
      <c r="DX272" s="110"/>
      <c r="DY272" s="110"/>
      <c r="DZ272" s="110"/>
      <c r="EA272" s="110"/>
      <c r="EB272" s="110"/>
      <c r="EC272" s="110"/>
      <c r="ED272" s="110"/>
      <c r="EE272" s="110"/>
      <c r="EF272" s="110"/>
      <c r="EG272" s="110"/>
      <c r="EH272" s="110"/>
      <c r="EI272" s="110"/>
      <c r="EJ272" s="110"/>
      <c r="EK272" s="110"/>
      <c r="EL272" s="110"/>
      <c r="EM272" s="110"/>
      <c r="EN272" s="110"/>
      <c r="EO272" s="110"/>
      <c r="EP272" s="110"/>
      <c r="EQ272" s="110"/>
      <c r="ER272" s="110"/>
      <c r="ES272" s="110"/>
      <c r="ET272" s="110"/>
      <c r="EU272" s="110"/>
      <c r="EV272" s="110"/>
      <c r="EW272" s="110"/>
      <c r="EX272" s="110"/>
      <c r="EY272" s="110"/>
      <c r="EZ272" s="110"/>
      <c r="FA272" s="110"/>
      <c r="FB272" s="110"/>
      <c r="FC272" s="110"/>
      <c r="FD272" s="110"/>
      <c r="FE272" s="110"/>
      <c r="FF272" s="110"/>
      <c r="FG272" s="110"/>
      <c r="FH272" s="110"/>
      <c r="FI272" s="110"/>
      <c r="FJ272" s="110"/>
      <c r="FK272" s="110"/>
      <c r="FL272" s="110"/>
      <c r="FM272" s="110"/>
      <c r="FN272" s="110"/>
      <c r="FO272" s="110"/>
      <c r="FP272" s="110"/>
      <c r="FQ272" s="110"/>
      <c r="FR272" s="110"/>
      <c r="FS272" s="110"/>
      <c r="FT272" s="110"/>
      <c r="FU272" s="110"/>
      <c r="FV272" s="110"/>
      <c r="FW272" s="110"/>
      <c r="FX272" s="110"/>
      <c r="FY272" s="110"/>
      <c r="FZ272" s="110"/>
      <c r="GA272" s="110"/>
      <c r="GB272" s="110"/>
      <c r="GC272" s="110"/>
      <c r="GD272" s="110"/>
      <c r="GE272" s="110"/>
      <c r="GF272" s="110"/>
      <c r="GG272" s="110"/>
      <c r="GH272" s="110"/>
      <c r="GI272" s="110"/>
      <c r="GJ272" s="110"/>
      <c r="GK272" s="110"/>
      <c r="GL272" s="110"/>
      <c r="GM272" s="110"/>
      <c r="GN272" s="110"/>
      <c r="GO272" s="110"/>
      <c r="GP272" s="110"/>
      <c r="GQ272" s="110"/>
      <c r="GR272" s="110"/>
      <c r="GS272" s="110"/>
      <c r="GT272" s="110"/>
      <c r="GU272" s="110"/>
      <c r="GV272" s="110"/>
      <c r="GW272" s="110"/>
      <c r="GX272" s="110"/>
      <c r="GY272" s="110"/>
      <c r="GZ272" s="110"/>
      <c r="HA272" s="110"/>
      <c r="HB272" s="110"/>
      <c r="HC272" s="110"/>
      <c r="HD272" s="110"/>
      <c r="HE272" s="110"/>
      <c r="HF272" s="110"/>
      <c r="HG272" s="110"/>
      <c r="HH272" s="110"/>
      <c r="HI272" s="110"/>
      <c r="HJ272" s="110"/>
      <c r="HK272" s="110"/>
      <c r="HL272" s="110"/>
      <c r="HM272" s="110"/>
      <c r="HN272" s="110"/>
      <c r="HO272" s="110"/>
      <c r="HP272" s="110"/>
      <c r="HQ272" s="110"/>
      <c r="HR272" s="110"/>
      <c r="HS272" s="110"/>
      <c r="HT272" s="110"/>
      <c r="HU272" s="110"/>
      <c r="HV272" s="110"/>
      <c r="HW272" s="110"/>
      <c r="HX272" s="110"/>
      <c r="HY272" s="110"/>
      <c r="HZ272" s="110"/>
      <c r="IA272" s="110"/>
      <c r="IB272" s="110"/>
      <c r="IC272" s="110"/>
      <c r="ID272" s="110"/>
      <c r="IE272" s="110"/>
      <c r="IF272" s="110"/>
      <c r="IG272" s="110"/>
      <c r="IH272" s="110"/>
      <c r="II272" s="110"/>
      <c r="IJ272" s="110"/>
      <c r="IK272" s="110"/>
      <c r="IL272" s="110"/>
      <c r="IM272" s="110"/>
      <c r="IN272" s="110"/>
      <c r="IO272" s="110"/>
      <c r="IP272" s="110"/>
      <c r="IQ272" s="110"/>
      <c r="IR272" s="110"/>
      <c r="IS272" s="110"/>
      <c r="IT272" s="110"/>
      <c r="IU272" s="110"/>
      <c r="IV272" s="110"/>
    </row>
    <row r="273" spans="1:256" ht="25.5">
      <c r="A273" s="1"/>
      <c r="B273" s="44"/>
      <c r="C273" s="45"/>
      <c r="D273" s="33">
        <v>85212</v>
      </c>
      <c r="E273" s="34" t="s">
        <v>252</v>
      </c>
      <c r="F273" s="36">
        <f>F274+F293</f>
        <v>540908</v>
      </c>
      <c r="G273" s="125">
        <f>G274+G293</f>
        <v>188697</v>
      </c>
      <c r="H273" s="42">
        <f t="shared" si="9"/>
        <v>0.34885230020631974</v>
      </c>
      <c r="I273" s="5"/>
      <c r="J273" s="1"/>
      <c r="K273" s="1"/>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row>
    <row r="274" spans="1:256" ht="12.75">
      <c r="A274" s="1"/>
      <c r="B274" s="31"/>
      <c r="C274" s="32"/>
      <c r="D274" s="38"/>
      <c r="E274" s="39" t="s">
        <v>253</v>
      </c>
      <c r="F274" s="41">
        <f>SUM(F275:F291)</f>
        <v>534673</v>
      </c>
      <c r="G274" s="40">
        <f>SUM(G275:G291)</f>
        <v>182462</v>
      </c>
      <c r="H274" s="42">
        <f t="shared" si="9"/>
        <v>0.3412590499239722</v>
      </c>
      <c r="I274" s="5"/>
      <c r="J274" s="1"/>
      <c r="K274" s="1"/>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row>
    <row r="275" spans="1:256" ht="48" customHeight="1">
      <c r="A275" s="1"/>
      <c r="B275" s="166" t="s">
        <v>254</v>
      </c>
      <c r="C275" s="166"/>
      <c r="D275" s="166"/>
      <c r="E275" s="39" t="s">
        <v>255</v>
      </c>
      <c r="F275" s="41">
        <v>486327</v>
      </c>
      <c r="G275" s="126">
        <v>173988</v>
      </c>
      <c r="H275" s="42">
        <f>G275/F275</f>
        <v>0.3577592854190699</v>
      </c>
      <c r="I275" s="5"/>
      <c r="J275" s="1"/>
      <c r="K275" s="1"/>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row>
    <row r="276" spans="1:256" ht="12.75" customHeight="1" hidden="1">
      <c r="A276" s="1"/>
      <c r="B276" s="166"/>
      <c r="C276" s="166"/>
      <c r="D276" s="166"/>
      <c r="E276" s="39"/>
      <c r="F276" s="40"/>
      <c r="G276" s="41"/>
      <c r="H276" s="42"/>
      <c r="I276" s="5"/>
      <c r="J276" s="1"/>
      <c r="K276" s="1"/>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row>
    <row r="277" spans="1:256" ht="12.75" customHeight="1">
      <c r="A277" s="1"/>
      <c r="B277" s="166"/>
      <c r="C277" s="166"/>
      <c r="D277" s="166"/>
      <c r="E277" s="39" t="s">
        <v>256</v>
      </c>
      <c r="F277" s="40"/>
      <c r="G277" s="41"/>
      <c r="H277" s="42"/>
      <c r="I277" s="5"/>
      <c r="J277" s="1"/>
      <c r="K277" s="1"/>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row>
    <row r="278" spans="1:256" ht="12.75" customHeight="1">
      <c r="A278" s="1"/>
      <c r="B278" s="166"/>
      <c r="C278" s="166"/>
      <c r="D278" s="166"/>
      <c r="E278" s="39" t="s">
        <v>257</v>
      </c>
      <c r="F278" s="40"/>
      <c r="G278" s="41"/>
      <c r="H278" s="42"/>
      <c r="I278" s="5"/>
      <c r="J278" s="1"/>
      <c r="K278" s="1"/>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row>
    <row r="279" spans="1:256" ht="29.25" customHeight="1">
      <c r="A279" s="1"/>
      <c r="B279" s="166"/>
      <c r="C279" s="166"/>
      <c r="D279" s="166"/>
      <c r="E279" s="39" t="s">
        <v>258</v>
      </c>
      <c r="F279" s="40"/>
      <c r="G279" s="41"/>
      <c r="H279" s="42"/>
      <c r="I279" s="5"/>
      <c r="J279" s="1"/>
      <c r="K279" s="1"/>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row>
    <row r="280" spans="1:256" ht="32.25" customHeight="1">
      <c r="A280" s="1"/>
      <c r="B280" s="166"/>
      <c r="C280" s="166"/>
      <c r="D280" s="166"/>
      <c r="E280" s="39" t="s">
        <v>259</v>
      </c>
      <c r="F280" s="40"/>
      <c r="G280" s="41"/>
      <c r="H280" s="42"/>
      <c r="I280" s="5"/>
      <c r="J280" s="1"/>
      <c r="K280" s="1"/>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row>
    <row r="281" spans="1:256" ht="12.75" customHeight="1">
      <c r="A281" s="1"/>
      <c r="B281" s="166"/>
      <c r="C281" s="166"/>
      <c r="D281" s="166"/>
      <c r="E281" s="39" t="s">
        <v>260</v>
      </c>
      <c r="F281" s="40"/>
      <c r="G281" s="41"/>
      <c r="H281" s="42"/>
      <c r="I281" s="5"/>
      <c r="J281" s="1"/>
      <c r="K281" s="1"/>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row>
    <row r="282" spans="1:256" ht="12.75" customHeight="1">
      <c r="A282" s="1"/>
      <c r="B282" s="166"/>
      <c r="C282" s="166"/>
      <c r="D282" s="166"/>
      <c r="E282" s="39" t="s">
        <v>261</v>
      </c>
      <c r="F282" s="40"/>
      <c r="G282" s="41"/>
      <c r="H282" s="42"/>
      <c r="I282" s="5"/>
      <c r="J282" s="1"/>
      <c r="K282" s="1"/>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row>
    <row r="283" spans="1:256" ht="12.75" customHeight="1">
      <c r="A283" s="1"/>
      <c r="B283" s="166"/>
      <c r="C283" s="166"/>
      <c r="D283" s="166"/>
      <c r="E283" s="39" t="s">
        <v>262</v>
      </c>
      <c r="F283" s="40"/>
      <c r="G283" s="41"/>
      <c r="H283" s="42"/>
      <c r="I283" s="5"/>
      <c r="J283" s="1"/>
      <c r="K283" s="1"/>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row>
    <row r="284" spans="1:256" ht="12.75" customHeight="1">
      <c r="A284" s="1"/>
      <c r="B284" s="166"/>
      <c r="C284" s="166"/>
      <c r="D284" s="166"/>
      <c r="E284" s="39" t="s">
        <v>263</v>
      </c>
      <c r="F284" s="40"/>
      <c r="G284" s="41"/>
      <c r="H284" s="42"/>
      <c r="I284" s="5"/>
      <c r="J284" s="1"/>
      <c r="K284" s="1"/>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row>
    <row r="285" spans="1:256" ht="12.75" customHeight="1">
      <c r="A285" s="1"/>
      <c r="B285" s="166"/>
      <c r="C285" s="166"/>
      <c r="D285" s="166"/>
      <c r="E285" s="39" t="s">
        <v>264</v>
      </c>
      <c r="F285" s="40"/>
      <c r="G285" s="41"/>
      <c r="H285" s="42"/>
      <c r="I285" s="5"/>
      <c r="J285" s="1"/>
      <c r="K285" s="1"/>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row>
    <row r="286" spans="1:256" ht="12.75" customHeight="1">
      <c r="A286" s="1"/>
      <c r="B286" s="166"/>
      <c r="C286" s="166"/>
      <c r="D286" s="166"/>
      <c r="E286" s="39" t="s">
        <v>265</v>
      </c>
      <c r="F286" s="40"/>
      <c r="G286" s="41"/>
      <c r="H286" s="42"/>
      <c r="I286" s="5"/>
      <c r="J286" s="1"/>
      <c r="K286" s="1"/>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row>
    <row r="287" spans="1:256" ht="12.75" customHeight="1">
      <c r="A287" s="1"/>
      <c r="B287" s="166"/>
      <c r="C287" s="166"/>
      <c r="D287" s="166"/>
      <c r="E287" s="39" t="s">
        <v>266</v>
      </c>
      <c r="F287" s="40"/>
      <c r="G287" s="41"/>
      <c r="H287" s="42"/>
      <c r="I287" s="5"/>
      <c r="J287" s="1"/>
      <c r="K287" s="1"/>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row>
    <row r="288" spans="1:256" ht="12.75" customHeight="1">
      <c r="A288" s="1"/>
      <c r="B288" s="166"/>
      <c r="C288" s="166"/>
      <c r="D288" s="166"/>
      <c r="E288" s="127" t="s">
        <v>267</v>
      </c>
      <c r="F288" s="40"/>
      <c r="G288" s="41"/>
      <c r="H288" s="42"/>
      <c r="I288" s="5"/>
      <c r="J288" s="1"/>
      <c r="K288" s="1"/>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row>
    <row r="289" spans="1:256" ht="15" customHeight="1">
      <c r="A289" s="1"/>
      <c r="B289" s="166"/>
      <c r="C289" s="166"/>
      <c r="D289" s="166"/>
      <c r="E289" s="39" t="s">
        <v>268</v>
      </c>
      <c r="F289" s="40">
        <v>33040</v>
      </c>
      <c r="G289" s="41">
        <v>3005</v>
      </c>
      <c r="H289" s="42">
        <f t="shared" si="9"/>
        <v>0.09095036319612591</v>
      </c>
      <c r="I289" s="5"/>
      <c r="J289" s="1"/>
      <c r="K289" s="1"/>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row>
    <row r="290" spans="1:256" ht="18.75" customHeight="1">
      <c r="A290" s="1"/>
      <c r="B290" s="166"/>
      <c r="C290" s="166"/>
      <c r="D290" s="166"/>
      <c r="E290" s="39" t="s">
        <v>269</v>
      </c>
      <c r="F290" s="40">
        <v>10478</v>
      </c>
      <c r="G290" s="41">
        <v>4258</v>
      </c>
      <c r="H290" s="42">
        <f t="shared" si="9"/>
        <v>0.40637526245466693</v>
      </c>
      <c r="I290" s="5"/>
      <c r="J290" s="1"/>
      <c r="K290" s="1"/>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row>
    <row r="291" spans="1:256" ht="17.25" customHeight="1">
      <c r="A291" s="1"/>
      <c r="B291" s="166"/>
      <c r="C291" s="166"/>
      <c r="D291" s="166"/>
      <c r="E291" s="39" t="s">
        <v>270</v>
      </c>
      <c r="F291" s="40">
        <v>4828</v>
      </c>
      <c r="G291" s="41">
        <v>1211</v>
      </c>
      <c r="H291" s="42">
        <f t="shared" si="9"/>
        <v>0.2508285004142502</v>
      </c>
      <c r="I291" s="5"/>
      <c r="J291" s="1"/>
      <c r="K291" s="1"/>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row>
    <row r="292" spans="1:256" ht="12" customHeight="1">
      <c r="A292" s="1"/>
      <c r="B292" s="31"/>
      <c r="C292" s="128"/>
      <c r="D292" s="38"/>
      <c r="E292" s="39"/>
      <c r="F292" s="40"/>
      <c r="G292" s="41"/>
      <c r="H292" s="42"/>
      <c r="I292" s="5"/>
      <c r="J292" s="1"/>
      <c r="K292" s="1"/>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row>
    <row r="293" spans="1:256" ht="15" customHeight="1">
      <c r="A293" s="1"/>
      <c r="B293" s="66"/>
      <c r="C293" s="32"/>
      <c r="D293" s="67"/>
      <c r="E293" s="39" t="s">
        <v>271</v>
      </c>
      <c r="F293" s="40">
        <f>F294</f>
        <v>6235</v>
      </c>
      <c r="G293" s="41">
        <f>G294</f>
        <v>6235</v>
      </c>
      <c r="H293" s="42">
        <f t="shared" si="9"/>
        <v>1</v>
      </c>
      <c r="I293" s="5"/>
      <c r="J293" s="1"/>
      <c r="K293" s="1"/>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row>
    <row r="294" spans="1:256" ht="27.75" customHeight="1">
      <c r="A294" s="1"/>
      <c r="B294" s="167" t="s">
        <v>272</v>
      </c>
      <c r="C294" s="167"/>
      <c r="D294" s="167"/>
      <c r="E294" s="39" t="s">
        <v>273</v>
      </c>
      <c r="F294" s="40">
        <v>6235</v>
      </c>
      <c r="G294" s="41">
        <v>6235</v>
      </c>
      <c r="H294" s="42">
        <f t="shared" si="9"/>
        <v>1</v>
      </c>
      <c r="I294" s="5"/>
      <c r="J294" s="1"/>
      <c r="K294" s="1"/>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2"/>
    </row>
    <row r="295" spans="1:256" ht="11.25" customHeight="1">
      <c r="A295" s="1"/>
      <c r="B295" s="131"/>
      <c r="C295" s="129"/>
      <c r="D295" s="130"/>
      <c r="E295" s="39"/>
      <c r="F295" s="40"/>
      <c r="G295" s="41"/>
      <c r="H295" s="42"/>
      <c r="I295" s="5"/>
      <c r="J295" s="1"/>
      <c r="K295" s="1"/>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row>
    <row r="296" spans="1:256" ht="25.5">
      <c r="A296" s="1"/>
      <c r="B296" s="44"/>
      <c r="C296" s="45"/>
      <c r="D296" s="33">
        <v>85213</v>
      </c>
      <c r="E296" s="34" t="s">
        <v>274</v>
      </c>
      <c r="F296" s="35">
        <f>F297</f>
        <v>4610</v>
      </c>
      <c r="G296" s="36">
        <f>G297</f>
        <v>2560</v>
      </c>
      <c r="H296" s="42">
        <f t="shared" si="9"/>
        <v>0.5553145336225597</v>
      </c>
      <c r="I296" s="5"/>
      <c r="J296" s="1"/>
      <c r="K296" s="1"/>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c r="IU296" s="2"/>
      <c r="IV296" s="2"/>
    </row>
    <row r="297" spans="1:256" ht="17.25" customHeight="1">
      <c r="A297" s="1"/>
      <c r="B297" s="31"/>
      <c r="C297" s="32"/>
      <c r="D297" s="38"/>
      <c r="E297" s="39" t="s">
        <v>275</v>
      </c>
      <c r="F297" s="40">
        <f>SUM(F298:F299)</f>
        <v>4610</v>
      </c>
      <c r="G297" s="41">
        <f>SUM(G298:G299)</f>
        <v>2560</v>
      </c>
      <c r="H297" s="42">
        <f t="shared" si="9"/>
        <v>0.5553145336225597</v>
      </c>
      <c r="I297" s="5"/>
      <c r="J297" s="1"/>
      <c r="K297" s="1"/>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c r="IU297" s="2"/>
      <c r="IV297" s="2"/>
    </row>
    <row r="298" spans="1:256" ht="53.25" customHeight="1">
      <c r="A298" s="1"/>
      <c r="B298" s="239" t="s">
        <v>276</v>
      </c>
      <c r="C298" s="239"/>
      <c r="D298" s="239"/>
      <c r="E298" s="132" t="s">
        <v>277</v>
      </c>
      <c r="F298" s="40">
        <v>4558</v>
      </c>
      <c r="G298" s="41">
        <v>2508</v>
      </c>
      <c r="H298" s="42">
        <f t="shared" si="9"/>
        <v>0.5502413339183853</v>
      </c>
      <c r="I298" s="5"/>
      <c r="J298" s="1"/>
      <c r="K298" s="1"/>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row>
    <row r="299" spans="1:256" ht="14.25" customHeight="1">
      <c r="A299" s="1"/>
      <c r="B299" s="31"/>
      <c r="C299" s="32"/>
      <c r="D299" s="38"/>
      <c r="E299" s="132" t="s">
        <v>278</v>
      </c>
      <c r="F299" s="40">
        <v>52</v>
      </c>
      <c r="G299" s="41">
        <v>52</v>
      </c>
      <c r="H299" s="42">
        <f t="shared" si="9"/>
        <v>1</v>
      </c>
      <c r="I299" s="5"/>
      <c r="J299" s="1"/>
      <c r="K299" s="1"/>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row>
    <row r="300" spans="1:256" ht="12" customHeight="1">
      <c r="A300" s="1"/>
      <c r="B300" s="31"/>
      <c r="C300" s="32"/>
      <c r="D300" s="38"/>
      <c r="E300" s="132"/>
      <c r="F300" s="40"/>
      <c r="G300" s="41"/>
      <c r="H300" s="42"/>
      <c r="I300" s="5"/>
      <c r="J300" s="1"/>
      <c r="K300" s="1"/>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row>
    <row r="301" spans="1:256" ht="23.25" customHeight="1">
      <c r="A301" s="1"/>
      <c r="B301" s="31"/>
      <c r="C301" s="32"/>
      <c r="D301" s="33">
        <v>85214</v>
      </c>
      <c r="E301" s="34" t="s">
        <v>279</v>
      </c>
      <c r="F301" s="35">
        <f>F302</f>
        <v>250971</v>
      </c>
      <c r="G301" s="36">
        <f>G302</f>
        <v>157177</v>
      </c>
      <c r="H301" s="42">
        <f aca="true" t="shared" si="10" ref="H301:H345">G301/F301</f>
        <v>0.6262755457801897</v>
      </c>
      <c r="I301" s="5"/>
      <c r="J301" s="1"/>
      <c r="K301" s="1"/>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row>
    <row r="302" spans="1:256" ht="23.25" customHeight="1">
      <c r="A302" s="1"/>
      <c r="B302" s="31"/>
      <c r="C302" s="32"/>
      <c r="D302" s="38"/>
      <c r="E302" s="39" t="s">
        <v>280</v>
      </c>
      <c r="F302" s="40">
        <f>SUM(F303:F304)</f>
        <v>250971</v>
      </c>
      <c r="G302" s="41">
        <f>SUM(G303:G304)</f>
        <v>157177</v>
      </c>
      <c r="H302" s="42">
        <f t="shared" si="10"/>
        <v>0.6262755457801897</v>
      </c>
      <c r="I302" s="5"/>
      <c r="J302" s="1"/>
      <c r="K302" s="1"/>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row>
    <row r="303" spans="1:256" ht="41.25" customHeight="1">
      <c r="A303" s="1"/>
      <c r="B303" s="31"/>
      <c r="C303" s="32"/>
      <c r="D303" s="38"/>
      <c r="E303" s="39" t="s">
        <v>281</v>
      </c>
      <c r="F303" s="40">
        <v>243766</v>
      </c>
      <c r="G303" s="41">
        <v>149973</v>
      </c>
      <c r="H303" s="42">
        <f t="shared" si="10"/>
        <v>0.6152334615984182</v>
      </c>
      <c r="I303" s="5"/>
      <c r="J303" s="1"/>
      <c r="K303" s="1"/>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c r="IU303" s="2"/>
      <c r="IV303" s="2"/>
    </row>
    <row r="304" spans="1:256" ht="23.25" customHeight="1">
      <c r="A304" s="1"/>
      <c r="B304" s="31"/>
      <c r="C304" s="32"/>
      <c r="D304" s="38"/>
      <c r="E304" s="39" t="s">
        <v>282</v>
      </c>
      <c r="F304" s="40">
        <v>7205</v>
      </c>
      <c r="G304" s="41">
        <v>7204</v>
      </c>
      <c r="H304" s="42">
        <f t="shared" si="10"/>
        <v>0.9998612074947952</v>
      </c>
      <c r="I304" s="5"/>
      <c r="J304" s="1"/>
      <c r="K304" s="1"/>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row>
    <row r="305" spans="1:256" ht="12.75" customHeight="1">
      <c r="A305" s="1"/>
      <c r="B305" s="239" t="s">
        <v>283</v>
      </c>
      <c r="C305" s="239"/>
      <c r="D305" s="239"/>
      <c r="E305" s="39" t="s">
        <v>284</v>
      </c>
      <c r="F305" s="40"/>
      <c r="G305" s="41"/>
      <c r="H305" s="42"/>
      <c r="I305" s="103"/>
      <c r="J305" s="1"/>
      <c r="K305" s="1"/>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2"/>
      <c r="IU305" s="2"/>
      <c r="IV305" s="2"/>
    </row>
    <row r="306" spans="1:256" ht="12.75" customHeight="1">
      <c r="A306" s="1"/>
      <c r="B306" s="239"/>
      <c r="C306" s="239"/>
      <c r="D306" s="239"/>
      <c r="E306" s="39" t="s">
        <v>285</v>
      </c>
      <c r="F306" s="40"/>
      <c r="G306" s="41"/>
      <c r="H306" s="42"/>
      <c r="I306" s="103"/>
      <c r="J306" s="1"/>
      <c r="K306" s="1"/>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row>
    <row r="307" spans="1:256" ht="12.75" customHeight="1">
      <c r="A307" s="1"/>
      <c r="B307" s="239"/>
      <c r="C307" s="239"/>
      <c r="D307" s="239"/>
      <c r="E307" s="39" t="s">
        <v>286</v>
      </c>
      <c r="F307" s="40"/>
      <c r="G307" s="41"/>
      <c r="H307" s="42"/>
      <c r="I307" s="103"/>
      <c r="J307" s="1"/>
      <c r="K307" s="1"/>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c r="IU307" s="2"/>
      <c r="IV307" s="2"/>
    </row>
    <row r="308" spans="1:256" ht="12.75" customHeight="1">
      <c r="A308" s="1"/>
      <c r="B308" s="239"/>
      <c r="C308" s="239"/>
      <c r="D308" s="239"/>
      <c r="E308" s="127" t="s">
        <v>287</v>
      </c>
      <c r="F308" s="40"/>
      <c r="G308" s="41"/>
      <c r="H308" s="42"/>
      <c r="I308" s="103"/>
      <c r="J308" s="1"/>
      <c r="K308" s="1"/>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row>
    <row r="309" spans="1:256" ht="12.75" customHeight="1">
      <c r="A309" s="1"/>
      <c r="B309" s="31"/>
      <c r="C309" s="32"/>
      <c r="D309" s="38"/>
      <c r="E309" s="127"/>
      <c r="F309" s="40"/>
      <c r="G309" s="41"/>
      <c r="H309" s="42"/>
      <c r="I309" s="103"/>
      <c r="J309" s="1"/>
      <c r="K309" s="1"/>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row>
    <row r="310" spans="1:256" ht="12.75" customHeight="1">
      <c r="A310" s="1"/>
      <c r="B310" s="31"/>
      <c r="C310" s="32"/>
      <c r="D310" s="38"/>
      <c r="E310" s="127"/>
      <c r="F310" s="40"/>
      <c r="G310" s="41"/>
      <c r="H310" s="42"/>
      <c r="I310" s="103"/>
      <c r="J310" s="1"/>
      <c r="K310" s="1"/>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row>
    <row r="311" spans="1:256" ht="12.75">
      <c r="A311" s="1"/>
      <c r="B311" s="31"/>
      <c r="C311" s="32"/>
      <c r="D311" s="33">
        <v>85215</v>
      </c>
      <c r="E311" s="34" t="s">
        <v>288</v>
      </c>
      <c r="F311" s="35">
        <f>F312</f>
        <v>400000</v>
      </c>
      <c r="G311" s="36">
        <f>G312</f>
        <v>211917</v>
      </c>
      <c r="H311" s="42">
        <f t="shared" si="10"/>
        <v>0.5297925</v>
      </c>
      <c r="I311" s="5"/>
      <c r="J311" s="1"/>
      <c r="K311" s="1"/>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row>
    <row r="312" spans="1:256" ht="12.75">
      <c r="A312" s="1"/>
      <c r="B312" s="31"/>
      <c r="C312" s="32"/>
      <c r="D312" s="133"/>
      <c r="E312" s="39" t="s">
        <v>289</v>
      </c>
      <c r="F312" s="40">
        <v>400000</v>
      </c>
      <c r="G312" s="41">
        <v>211917</v>
      </c>
      <c r="H312" s="42">
        <f t="shared" si="10"/>
        <v>0.5297925</v>
      </c>
      <c r="I312" s="5"/>
      <c r="J312" s="1"/>
      <c r="K312" s="1"/>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c r="IU312" s="2"/>
      <c r="IV312" s="2"/>
    </row>
    <row r="313" spans="1:256" ht="38.25">
      <c r="A313" s="1"/>
      <c r="B313" s="239" t="s">
        <v>290</v>
      </c>
      <c r="C313" s="239"/>
      <c r="D313" s="239"/>
      <c r="E313" s="39" t="s">
        <v>291</v>
      </c>
      <c r="F313" s="40"/>
      <c r="G313" s="41"/>
      <c r="H313" s="42"/>
      <c r="I313" s="103"/>
      <c r="J313" s="1"/>
      <c r="K313" s="1"/>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2"/>
    </row>
    <row r="314" spans="1:256" ht="12.75">
      <c r="A314" s="1"/>
      <c r="B314" s="31"/>
      <c r="C314" s="32"/>
      <c r="D314" s="38"/>
      <c r="E314" s="39"/>
      <c r="F314" s="40"/>
      <c r="G314" s="41"/>
      <c r="H314" s="42"/>
      <c r="I314" s="103"/>
      <c r="J314" s="1"/>
      <c r="K314" s="1"/>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row>
    <row r="315" spans="1:256" ht="12.75">
      <c r="A315" s="1"/>
      <c r="B315" s="31"/>
      <c r="C315" s="32"/>
      <c r="D315" s="33" t="s">
        <v>292</v>
      </c>
      <c r="E315" s="34" t="s">
        <v>293</v>
      </c>
      <c r="F315" s="35">
        <f>F316</f>
        <v>2925</v>
      </c>
      <c r="G315" s="36">
        <f>G316</f>
        <v>2450</v>
      </c>
      <c r="H315" s="42">
        <f t="shared" si="10"/>
        <v>0.8376068376068376</v>
      </c>
      <c r="I315" s="5"/>
      <c r="J315" s="1"/>
      <c r="K315" s="1"/>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row>
    <row r="316" spans="1:256" ht="16.5" customHeight="1">
      <c r="A316" s="1"/>
      <c r="B316" s="31"/>
      <c r="C316" s="32"/>
      <c r="D316" s="133"/>
      <c r="E316" s="39" t="s">
        <v>294</v>
      </c>
      <c r="F316" s="40">
        <f>SUM(F317:F318)</f>
        <v>2925</v>
      </c>
      <c r="G316" s="41">
        <f>SUM(G317:G318)</f>
        <v>2450</v>
      </c>
      <c r="H316" s="42">
        <f t="shared" si="10"/>
        <v>0.8376068376068376</v>
      </c>
      <c r="I316" s="5"/>
      <c r="J316" s="1"/>
      <c r="K316" s="1"/>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row>
    <row r="317" spans="1:256" ht="16.5" customHeight="1">
      <c r="A317" s="1"/>
      <c r="B317" s="31"/>
      <c r="C317" s="32"/>
      <c r="D317" s="133"/>
      <c r="E317" s="39" t="s">
        <v>295</v>
      </c>
      <c r="F317" s="40">
        <v>99</v>
      </c>
      <c r="G317" s="41">
        <v>99</v>
      </c>
      <c r="H317" s="42">
        <f t="shared" si="10"/>
        <v>1</v>
      </c>
      <c r="I317" s="5"/>
      <c r="J317" s="1"/>
      <c r="K317" s="1"/>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2"/>
      <c r="IU317" s="2"/>
      <c r="IV317" s="2"/>
    </row>
    <row r="318" spans="1:256" ht="18" customHeight="1">
      <c r="A318" s="1"/>
      <c r="B318" s="31"/>
      <c r="C318" s="32"/>
      <c r="D318" s="38"/>
      <c r="E318" s="39" t="s">
        <v>296</v>
      </c>
      <c r="F318" s="40">
        <v>2826</v>
      </c>
      <c r="G318" s="41">
        <v>2351</v>
      </c>
      <c r="H318" s="42">
        <f t="shared" si="10"/>
        <v>0.8319179051663128</v>
      </c>
      <c r="I318" s="5"/>
      <c r="J318" s="1"/>
      <c r="K318" s="1"/>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c r="IS318" s="2"/>
      <c r="IT318" s="2"/>
      <c r="IU318" s="2"/>
      <c r="IV318" s="2"/>
    </row>
    <row r="319" spans="1:256" ht="49.5" customHeight="1">
      <c r="A319" s="1"/>
      <c r="B319" s="239" t="s">
        <v>297</v>
      </c>
      <c r="C319" s="239"/>
      <c r="D319" s="239"/>
      <c r="E319" s="39" t="s">
        <v>298</v>
      </c>
      <c r="F319" s="40"/>
      <c r="G319" s="41"/>
      <c r="H319" s="42"/>
      <c r="I319" s="5"/>
      <c r="J319" s="1"/>
      <c r="K319" s="1"/>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c r="IS319" s="2"/>
      <c r="IT319" s="2"/>
      <c r="IU319" s="2"/>
      <c r="IV319" s="2"/>
    </row>
    <row r="320" spans="1:256" ht="14.25" customHeight="1">
      <c r="A320" s="1"/>
      <c r="B320" s="31"/>
      <c r="C320" s="32"/>
      <c r="D320" s="38"/>
      <c r="E320" s="39"/>
      <c r="F320" s="40"/>
      <c r="G320" s="41"/>
      <c r="H320" s="42"/>
      <c r="I320" s="5"/>
      <c r="J320" s="1"/>
      <c r="K320" s="1"/>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c r="IS320" s="2"/>
      <c r="IT320" s="2"/>
      <c r="IU320" s="2"/>
      <c r="IV320" s="2"/>
    </row>
    <row r="321" spans="1:256" ht="12.75">
      <c r="A321" s="1"/>
      <c r="B321" s="134"/>
      <c r="C321" s="135"/>
      <c r="D321" s="33" t="s">
        <v>299</v>
      </c>
      <c r="E321" s="34" t="s">
        <v>300</v>
      </c>
      <c r="F321" s="35">
        <f>F322</f>
        <v>341072</v>
      </c>
      <c r="G321" s="36">
        <f>G322</f>
        <v>178058</v>
      </c>
      <c r="H321" s="42">
        <f t="shared" si="10"/>
        <v>0.5220539944645118</v>
      </c>
      <c r="I321" s="5"/>
      <c r="J321" s="1"/>
      <c r="K321" s="1"/>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c r="IS321" s="2"/>
      <c r="IT321" s="2"/>
      <c r="IU321" s="2"/>
      <c r="IV321" s="2"/>
    </row>
    <row r="322" spans="1:256" ht="12.75">
      <c r="A322" s="1"/>
      <c r="B322" s="31"/>
      <c r="C322" s="32"/>
      <c r="D322" s="133"/>
      <c r="E322" s="39" t="s">
        <v>301</v>
      </c>
      <c r="F322" s="40">
        <f>SUM(F323:F325)</f>
        <v>341072</v>
      </c>
      <c r="G322" s="41">
        <f>SUM(G323:G325)</f>
        <v>178058</v>
      </c>
      <c r="H322" s="42">
        <f t="shared" si="10"/>
        <v>0.5220539944645118</v>
      </c>
      <c r="I322" s="5"/>
      <c r="J322" s="1"/>
      <c r="K322" s="1"/>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c r="IS322" s="2"/>
      <c r="IT322" s="2"/>
      <c r="IU322" s="2"/>
      <c r="IV322" s="2"/>
    </row>
    <row r="323" spans="1:256" ht="12.75">
      <c r="A323" s="1"/>
      <c r="B323" s="31"/>
      <c r="C323" s="32"/>
      <c r="D323" s="38"/>
      <c r="E323" s="39" t="s">
        <v>302</v>
      </c>
      <c r="F323" s="40">
        <f>205197+15261+40392+5323</f>
        <v>266173</v>
      </c>
      <c r="G323" s="41">
        <v>140631</v>
      </c>
      <c r="H323" s="42">
        <f t="shared" si="10"/>
        <v>0.5283443474732599</v>
      </c>
      <c r="I323" s="5">
        <f>101176+15260+21368+2827</f>
        <v>140631</v>
      </c>
      <c r="J323" s="1">
        <f>51262+8470+10365+1371</f>
        <v>71468</v>
      </c>
      <c r="K323" s="1"/>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c r="IU323" s="2"/>
      <c r="IV323" s="2"/>
    </row>
    <row r="324" spans="1:256" ht="12.75">
      <c r="A324" s="1"/>
      <c r="B324" s="31"/>
      <c r="C324" s="32"/>
      <c r="D324" s="38"/>
      <c r="E324" s="39" t="s">
        <v>303</v>
      </c>
      <c r="F324" s="40">
        <f>1110+26564+3276+6400+23375+6566+410+7131</f>
        <v>74832</v>
      </c>
      <c r="G324" s="41">
        <f>37427-67</f>
        <v>37360</v>
      </c>
      <c r="H324" s="42">
        <f t="shared" si="10"/>
        <v>0.49925165704511437</v>
      </c>
      <c r="I324" s="5"/>
      <c r="J324" s="1"/>
      <c r="K324" s="1"/>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c r="IU324" s="2"/>
      <c r="IV324" s="2"/>
    </row>
    <row r="325" spans="1:256" ht="12.75">
      <c r="A325" s="1"/>
      <c r="B325" s="31"/>
      <c r="C325" s="32"/>
      <c r="D325" s="38"/>
      <c r="E325" s="39" t="s">
        <v>304</v>
      </c>
      <c r="F325" s="40">
        <v>67</v>
      </c>
      <c r="G325" s="41">
        <v>67</v>
      </c>
      <c r="H325" s="42">
        <f t="shared" si="10"/>
        <v>1</v>
      </c>
      <c r="I325" s="5"/>
      <c r="J325" s="1"/>
      <c r="K325" s="1"/>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c r="IU325" s="2"/>
      <c r="IV325" s="2"/>
    </row>
    <row r="326" spans="1:256" ht="63.75">
      <c r="A326" s="1"/>
      <c r="B326" s="239" t="s">
        <v>305</v>
      </c>
      <c r="C326" s="239"/>
      <c r="D326" s="239"/>
      <c r="E326" s="39" t="s">
        <v>306</v>
      </c>
      <c r="F326" s="40"/>
      <c r="G326" s="41"/>
      <c r="H326" s="42"/>
      <c r="I326" s="5"/>
      <c r="J326" s="1"/>
      <c r="K326" s="1"/>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c r="IS326" s="2"/>
      <c r="IT326" s="2"/>
      <c r="IU326" s="2"/>
      <c r="IV326" s="2"/>
    </row>
    <row r="327" spans="1:256" ht="12.75">
      <c r="A327" s="1"/>
      <c r="B327" s="31"/>
      <c r="C327" s="32"/>
      <c r="D327" s="38"/>
      <c r="E327" s="39"/>
      <c r="F327" s="40"/>
      <c r="G327" s="41"/>
      <c r="H327" s="42"/>
      <c r="I327" s="5"/>
      <c r="J327" s="1"/>
      <c r="K327" s="1"/>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c r="IS327" s="2"/>
      <c r="IT327" s="2"/>
      <c r="IU327" s="2"/>
      <c r="IV327" s="2"/>
    </row>
    <row r="328" spans="1:256" ht="12.75">
      <c r="A328" s="1"/>
      <c r="B328" s="31"/>
      <c r="C328" s="32"/>
      <c r="D328" s="33">
        <v>85228</v>
      </c>
      <c r="E328" s="34" t="s">
        <v>307</v>
      </c>
      <c r="F328" s="35">
        <f>F329</f>
        <v>1000</v>
      </c>
      <c r="G328" s="36">
        <f>G329</f>
        <v>1000</v>
      </c>
      <c r="H328" s="42">
        <f t="shared" si="10"/>
        <v>1</v>
      </c>
      <c r="I328" s="5"/>
      <c r="J328" s="1"/>
      <c r="K328" s="1"/>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c r="IU328" s="2"/>
      <c r="IV328" s="2"/>
    </row>
    <row r="329" spans="1:256" ht="12.75">
      <c r="A329" s="1"/>
      <c r="B329" s="31"/>
      <c r="C329" s="32"/>
      <c r="D329" s="38"/>
      <c r="E329" s="39" t="s">
        <v>308</v>
      </c>
      <c r="F329" s="40">
        <f>F330</f>
        <v>1000</v>
      </c>
      <c r="G329" s="41">
        <f>G330</f>
        <v>1000</v>
      </c>
      <c r="H329" s="42">
        <f t="shared" si="10"/>
        <v>1</v>
      </c>
      <c r="I329" s="5"/>
      <c r="J329" s="1"/>
      <c r="K329" s="1"/>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c r="IS329" s="2"/>
      <c r="IT329" s="2"/>
      <c r="IU329" s="2"/>
      <c r="IV329" s="2"/>
    </row>
    <row r="330" spans="1:256" ht="12.75">
      <c r="A330" s="1"/>
      <c r="B330" s="31"/>
      <c r="C330" s="32"/>
      <c r="D330" s="38"/>
      <c r="E330" s="39" t="s">
        <v>309</v>
      </c>
      <c r="F330" s="40">
        <v>1000</v>
      </c>
      <c r="G330" s="41">
        <v>1000</v>
      </c>
      <c r="H330" s="42">
        <f t="shared" si="10"/>
        <v>1</v>
      </c>
      <c r="I330" s="5"/>
      <c r="J330" s="1"/>
      <c r="K330" s="1"/>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c r="IS330" s="2"/>
      <c r="IT330" s="2"/>
      <c r="IU330" s="2"/>
      <c r="IV330" s="2"/>
    </row>
    <row r="331" spans="1:256" ht="25.5">
      <c r="A331" s="1"/>
      <c r="B331" s="239" t="s">
        <v>310</v>
      </c>
      <c r="C331" s="239"/>
      <c r="D331" s="239"/>
      <c r="E331" s="39" t="s">
        <v>311</v>
      </c>
      <c r="F331" s="40"/>
      <c r="G331" s="41"/>
      <c r="H331" s="42"/>
      <c r="I331" s="5"/>
      <c r="J331" s="136"/>
      <c r="K331" s="1"/>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c r="IS331" s="2"/>
      <c r="IT331" s="2"/>
      <c r="IU331" s="2"/>
      <c r="IV331" s="2"/>
    </row>
    <row r="332" spans="1:256" ht="12.75">
      <c r="A332" s="1"/>
      <c r="B332" s="31"/>
      <c r="C332" s="32"/>
      <c r="D332" s="38"/>
      <c r="E332" s="39"/>
      <c r="F332" s="40"/>
      <c r="G332" s="41"/>
      <c r="H332" s="42"/>
      <c r="I332" s="5"/>
      <c r="J332" s="1"/>
      <c r="K332" s="1"/>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c r="IS332" s="2"/>
      <c r="IT332" s="2"/>
      <c r="IU332" s="2"/>
      <c r="IV332" s="2"/>
    </row>
    <row r="333" spans="1:256" ht="12.75">
      <c r="A333" s="1"/>
      <c r="B333" s="31"/>
      <c r="C333" s="32"/>
      <c r="D333" s="33">
        <v>85295</v>
      </c>
      <c r="E333" s="34" t="s">
        <v>312</v>
      </c>
      <c r="F333" s="35">
        <f>F334</f>
        <v>3000</v>
      </c>
      <c r="G333" s="36">
        <f>G334</f>
        <v>1406</v>
      </c>
      <c r="H333" s="42">
        <f t="shared" si="10"/>
        <v>0.4686666666666667</v>
      </c>
      <c r="I333" s="5"/>
      <c r="J333" s="1"/>
      <c r="K333" s="1"/>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c r="IV333" s="2"/>
    </row>
    <row r="334" spans="1:256" ht="12.75">
      <c r="A334" s="1"/>
      <c r="B334" s="31"/>
      <c r="C334" s="32"/>
      <c r="D334" s="133"/>
      <c r="E334" s="39" t="s">
        <v>313</v>
      </c>
      <c r="F334" s="40">
        <f>F335</f>
        <v>3000</v>
      </c>
      <c r="G334" s="41">
        <v>1406</v>
      </c>
      <c r="H334" s="42">
        <f t="shared" si="10"/>
        <v>0.4686666666666667</v>
      </c>
      <c r="I334" s="5"/>
      <c r="J334" s="1"/>
      <c r="K334" s="1"/>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c r="IS334" s="2"/>
      <c r="IT334" s="2"/>
      <c r="IU334" s="2"/>
      <c r="IV334" s="2"/>
    </row>
    <row r="335" spans="1:256" ht="25.5">
      <c r="A335" s="1"/>
      <c r="B335" s="239" t="s">
        <v>314</v>
      </c>
      <c r="C335" s="239"/>
      <c r="D335" s="239"/>
      <c r="E335" s="39" t="s">
        <v>315</v>
      </c>
      <c r="F335" s="40">
        <v>3000</v>
      </c>
      <c r="G335" s="41">
        <v>1406</v>
      </c>
      <c r="H335" s="42">
        <f t="shared" si="10"/>
        <v>0.4686666666666667</v>
      </c>
      <c r="I335" s="5"/>
      <c r="J335" s="1"/>
      <c r="K335" s="1"/>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c r="IS335" s="2"/>
      <c r="IT335" s="2"/>
      <c r="IU335" s="2"/>
      <c r="IV335" s="2"/>
    </row>
    <row r="336" spans="1:256" ht="12.75">
      <c r="A336" s="1"/>
      <c r="B336" s="68"/>
      <c r="C336" s="69"/>
      <c r="D336" s="70"/>
      <c r="E336" s="71"/>
      <c r="F336" s="72"/>
      <c r="G336" s="73"/>
      <c r="H336" s="52"/>
      <c r="I336" s="5"/>
      <c r="J336" s="1"/>
      <c r="K336" s="1"/>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c r="IS336" s="2"/>
      <c r="IT336" s="2"/>
      <c r="IU336" s="2"/>
      <c r="IV336" s="2"/>
    </row>
    <row r="337" spans="1:256" ht="12.75">
      <c r="A337" s="1"/>
      <c r="B337" s="137" t="s">
        <v>316</v>
      </c>
      <c r="C337" s="138">
        <v>854</v>
      </c>
      <c r="D337" s="18"/>
      <c r="E337" s="19" t="s">
        <v>317</v>
      </c>
      <c r="F337" s="20">
        <f>F339+F349+F353</f>
        <v>425718</v>
      </c>
      <c r="G337" s="21">
        <f>G339+G349+G353</f>
        <v>206709</v>
      </c>
      <c r="H337" s="22">
        <f t="shared" si="10"/>
        <v>0.48555381731568786</v>
      </c>
      <c r="I337" s="5"/>
      <c r="J337" s="1"/>
      <c r="K337" s="1"/>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c r="IU337" s="2"/>
      <c r="IV337" s="2"/>
    </row>
    <row r="338" spans="1:256" ht="12.75">
      <c r="A338" s="1"/>
      <c r="B338" s="139"/>
      <c r="C338" s="140"/>
      <c r="D338" s="26"/>
      <c r="E338" s="27"/>
      <c r="F338" s="28"/>
      <c r="G338" s="29"/>
      <c r="H338" s="63"/>
      <c r="I338" s="5"/>
      <c r="J338" s="1"/>
      <c r="K338" s="1"/>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c r="IS338" s="2"/>
      <c r="IT338" s="2"/>
      <c r="IU338" s="2"/>
      <c r="IV338" s="2"/>
    </row>
    <row r="339" spans="1:256" ht="12.75">
      <c r="A339" s="1"/>
      <c r="B339" s="134"/>
      <c r="C339" s="135"/>
      <c r="D339" s="33">
        <v>85401</v>
      </c>
      <c r="E339" s="34" t="s">
        <v>318</v>
      </c>
      <c r="F339" s="35">
        <f>F340+F345</f>
        <v>408746</v>
      </c>
      <c r="G339" s="36">
        <f>G340+G345</f>
        <v>206229</v>
      </c>
      <c r="H339" s="42">
        <f t="shared" si="10"/>
        <v>0.5045407172180278</v>
      </c>
      <c r="I339" s="5"/>
      <c r="J339" s="1"/>
      <c r="K339" s="1"/>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c r="IS339" s="2"/>
      <c r="IT339" s="2"/>
      <c r="IU339" s="2"/>
      <c r="IV339" s="2"/>
    </row>
    <row r="340" spans="1:256" ht="12.75">
      <c r="A340" s="1"/>
      <c r="B340" s="134"/>
      <c r="C340" s="135"/>
      <c r="D340" s="38"/>
      <c r="E340" s="39" t="s">
        <v>319</v>
      </c>
      <c r="F340" s="40">
        <f>SUM(F341:F342)</f>
        <v>401000</v>
      </c>
      <c r="G340" s="41">
        <f>SUM(G341:G342)</f>
        <v>198483</v>
      </c>
      <c r="H340" s="42">
        <f t="shared" si="10"/>
        <v>0.49497007481296756</v>
      </c>
      <c r="I340" s="5"/>
      <c r="J340" s="1"/>
      <c r="K340" s="1"/>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c r="IS340" s="2"/>
      <c r="IT340" s="2"/>
      <c r="IU340" s="2"/>
      <c r="IV340" s="2"/>
    </row>
    <row r="341" spans="1:256" ht="12.75">
      <c r="A341" s="1"/>
      <c r="B341" s="31"/>
      <c r="C341" s="32"/>
      <c r="D341" s="38"/>
      <c r="E341" s="39" t="s">
        <v>320</v>
      </c>
      <c r="F341" s="141">
        <v>340000</v>
      </c>
      <c r="G341" s="41">
        <v>178029</v>
      </c>
      <c r="H341" s="42">
        <f t="shared" si="10"/>
        <v>0.5236147058823529</v>
      </c>
      <c r="I341" s="5">
        <f>127153+20413+26969+3494</f>
        <v>178029</v>
      </c>
      <c r="J341" s="1"/>
      <c r="K341" s="1"/>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c r="IS341" s="2"/>
      <c r="IT341" s="2"/>
      <c r="IU341" s="2"/>
      <c r="IV341" s="2"/>
    </row>
    <row r="342" spans="1:256" ht="12.75">
      <c r="A342" s="1"/>
      <c r="B342" s="31"/>
      <c r="C342" s="32"/>
      <c r="D342" s="38"/>
      <c r="E342" s="39" t="s">
        <v>321</v>
      </c>
      <c r="F342" s="40">
        <v>61000</v>
      </c>
      <c r="G342" s="41">
        <v>20454</v>
      </c>
      <c r="H342" s="42">
        <f t="shared" si="10"/>
        <v>0.3353114754098361</v>
      </c>
      <c r="I342" s="5"/>
      <c r="J342" s="1"/>
      <c r="K342" s="1"/>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c r="IS342" s="2"/>
      <c r="IT342" s="2"/>
      <c r="IU342" s="2"/>
      <c r="IV342" s="2"/>
    </row>
    <row r="343" spans="1:256" ht="12.75">
      <c r="A343" s="1"/>
      <c r="B343" s="31"/>
      <c r="C343" s="32"/>
      <c r="D343" s="38"/>
      <c r="E343" s="39" t="s">
        <v>322</v>
      </c>
      <c r="F343" s="40">
        <v>15900</v>
      </c>
      <c r="G343" s="41">
        <v>8300</v>
      </c>
      <c r="H343" s="42">
        <f t="shared" si="10"/>
        <v>0.5220125786163522</v>
      </c>
      <c r="I343" s="5"/>
      <c r="J343" s="1"/>
      <c r="K343" s="1"/>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c r="IS343" s="2"/>
      <c r="IT343" s="2"/>
      <c r="IU343" s="2"/>
      <c r="IV343" s="2"/>
    </row>
    <row r="344" spans="1:256" ht="12.75">
      <c r="A344" s="1"/>
      <c r="B344" s="31"/>
      <c r="C344" s="32"/>
      <c r="D344" s="38"/>
      <c r="E344" s="39"/>
      <c r="F344" s="40"/>
      <c r="G344" s="41"/>
      <c r="H344" s="42"/>
      <c r="I344" s="5"/>
      <c r="J344" s="1"/>
      <c r="K344" s="1"/>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c r="IU344" s="2"/>
      <c r="IV344" s="2"/>
    </row>
    <row r="345" spans="1:256" ht="12.75">
      <c r="A345" s="1"/>
      <c r="B345" s="31"/>
      <c r="C345" s="32"/>
      <c r="D345" s="38"/>
      <c r="E345" s="39" t="s">
        <v>323</v>
      </c>
      <c r="F345" s="40">
        <f>F346</f>
        <v>7746</v>
      </c>
      <c r="G345" s="41">
        <f>G346</f>
        <v>7746</v>
      </c>
      <c r="H345" s="42">
        <f t="shared" si="10"/>
        <v>1</v>
      </c>
      <c r="I345" s="5"/>
      <c r="J345" s="1"/>
      <c r="K345" s="1"/>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c r="IV345" s="2"/>
    </row>
    <row r="346" spans="1:256" ht="12.75">
      <c r="A346" s="1"/>
      <c r="B346" s="239" t="s">
        <v>324</v>
      </c>
      <c r="C346" s="239"/>
      <c r="D346" s="239"/>
      <c r="E346" s="39" t="s">
        <v>325</v>
      </c>
      <c r="F346" s="40">
        <v>7746</v>
      </c>
      <c r="G346" s="41">
        <v>7746</v>
      </c>
      <c r="H346" s="42">
        <f>G346/F346</f>
        <v>1</v>
      </c>
      <c r="I346" s="5"/>
      <c r="J346" s="1"/>
      <c r="K346" s="1"/>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c r="IU346" s="2"/>
      <c r="IV346" s="2"/>
    </row>
    <row r="347" spans="1:256" ht="76.5">
      <c r="A347" s="1"/>
      <c r="B347" s="239" t="s">
        <v>326</v>
      </c>
      <c r="C347" s="239"/>
      <c r="D347" s="239"/>
      <c r="E347" s="39" t="s">
        <v>327</v>
      </c>
      <c r="F347" s="40"/>
      <c r="G347" s="41"/>
      <c r="H347" s="42"/>
      <c r="I347" s="5"/>
      <c r="J347" s="1"/>
      <c r="K347" s="1"/>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row>
    <row r="348" spans="1:256" ht="12.75">
      <c r="A348" s="1"/>
      <c r="B348" s="31"/>
      <c r="C348" s="32"/>
      <c r="D348" s="38"/>
      <c r="E348" s="39"/>
      <c r="F348" s="40"/>
      <c r="G348" s="41"/>
      <c r="H348" s="42"/>
      <c r="I348" s="5"/>
      <c r="J348" s="1"/>
      <c r="K348" s="1"/>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c r="IU348" s="2"/>
      <c r="IV348" s="2"/>
    </row>
    <row r="349" spans="1:256" ht="12.75">
      <c r="A349" s="1"/>
      <c r="B349" s="134"/>
      <c r="C349" s="135"/>
      <c r="D349" s="33">
        <v>85415</v>
      </c>
      <c r="E349" s="34" t="s">
        <v>328</v>
      </c>
      <c r="F349" s="35">
        <f>F350</f>
        <v>15772</v>
      </c>
      <c r="G349" s="36">
        <f>G350</f>
        <v>0</v>
      </c>
      <c r="H349" s="37">
        <f>G349/F349</f>
        <v>0</v>
      </c>
      <c r="I349" s="5"/>
      <c r="J349" s="1"/>
      <c r="K349" s="1"/>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c r="IV349" s="2"/>
    </row>
    <row r="350" spans="1:256" ht="12.75">
      <c r="A350" s="1"/>
      <c r="B350" s="31"/>
      <c r="C350" s="32"/>
      <c r="D350" s="133"/>
      <c r="E350" s="39" t="s">
        <v>329</v>
      </c>
      <c r="F350" s="40">
        <f>F351</f>
        <v>15772</v>
      </c>
      <c r="G350" s="41">
        <f>G351</f>
        <v>0</v>
      </c>
      <c r="H350" s="42">
        <f>G350/F350</f>
        <v>0</v>
      </c>
      <c r="I350" s="5"/>
      <c r="J350" s="1"/>
      <c r="K350" s="1"/>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c r="IU350" s="2"/>
      <c r="IV350" s="2"/>
    </row>
    <row r="351" spans="1:256" ht="12.75">
      <c r="A351" s="1"/>
      <c r="B351" s="31"/>
      <c r="C351" s="32"/>
      <c r="D351" s="38"/>
      <c r="E351" s="39" t="s">
        <v>330</v>
      </c>
      <c r="F351" s="40">
        <v>15772</v>
      </c>
      <c r="G351" s="41">
        <v>0</v>
      </c>
      <c r="H351" s="42">
        <f>G351/F351</f>
        <v>0</v>
      </c>
      <c r="I351" s="5"/>
      <c r="J351" s="1"/>
      <c r="K351" s="1"/>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c r="IV351" s="2"/>
    </row>
    <row r="352" spans="1:256" ht="12.75">
      <c r="A352" s="1"/>
      <c r="B352" s="31"/>
      <c r="C352" s="32"/>
      <c r="D352" s="38"/>
      <c r="E352" s="39"/>
      <c r="F352" s="40"/>
      <c r="G352" s="41"/>
      <c r="H352" s="42"/>
      <c r="I352" s="5"/>
      <c r="J352" s="1"/>
      <c r="K352" s="1"/>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c r="IS352" s="2"/>
      <c r="IT352" s="2"/>
      <c r="IU352" s="2"/>
      <c r="IV352" s="2"/>
    </row>
    <row r="353" spans="1:256" ht="12.75">
      <c r="A353" s="1"/>
      <c r="B353" s="31"/>
      <c r="C353" s="32"/>
      <c r="D353" s="33" t="s">
        <v>331</v>
      </c>
      <c r="E353" s="34" t="s">
        <v>332</v>
      </c>
      <c r="F353" s="35">
        <f>F354</f>
        <v>1200</v>
      </c>
      <c r="G353" s="36">
        <f>G354</f>
        <v>480</v>
      </c>
      <c r="H353" s="37">
        <f>G353/F353</f>
        <v>0.4</v>
      </c>
      <c r="I353" s="5"/>
      <c r="J353" s="1"/>
      <c r="K353" s="1"/>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c r="IS353" s="2"/>
      <c r="IT353" s="2"/>
      <c r="IU353" s="2"/>
      <c r="IV353" s="2"/>
    </row>
    <row r="354" spans="1:256" ht="12.75">
      <c r="A354" s="1"/>
      <c r="B354" s="31"/>
      <c r="C354" s="32"/>
      <c r="D354" s="133"/>
      <c r="E354" s="39" t="s">
        <v>333</v>
      </c>
      <c r="F354" s="40">
        <f>F355</f>
        <v>1200</v>
      </c>
      <c r="G354" s="41">
        <f>G355</f>
        <v>480</v>
      </c>
      <c r="H354" s="42">
        <f>G354/F354</f>
        <v>0.4</v>
      </c>
      <c r="I354" s="5"/>
      <c r="J354" s="1"/>
      <c r="K354" s="1"/>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c r="IS354" s="2"/>
      <c r="IT354" s="2"/>
      <c r="IU354" s="2"/>
      <c r="IV354" s="2"/>
    </row>
    <row r="355" spans="1:256" ht="14.25" customHeight="1">
      <c r="A355" s="1"/>
      <c r="B355" s="244" t="s">
        <v>334</v>
      </c>
      <c r="C355" s="244"/>
      <c r="D355" s="244"/>
      <c r="E355" s="91" t="s">
        <v>335</v>
      </c>
      <c r="F355" s="92">
        <v>1200</v>
      </c>
      <c r="G355" s="93">
        <v>480</v>
      </c>
      <c r="H355" s="94">
        <f>G355/F355</f>
        <v>0.4</v>
      </c>
      <c r="I355" s="5"/>
      <c r="J355" s="1"/>
      <c r="K355" s="1"/>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c r="IS355" s="2"/>
      <c r="IT355" s="2"/>
      <c r="IU355" s="2"/>
      <c r="IV355" s="2"/>
    </row>
    <row r="356" spans="1:256" ht="12.75">
      <c r="A356" s="1"/>
      <c r="B356" s="46"/>
      <c r="C356" s="47"/>
      <c r="D356" s="48"/>
      <c r="E356" s="49"/>
      <c r="F356" s="50"/>
      <c r="G356" s="51"/>
      <c r="H356" s="95"/>
      <c r="I356" s="5"/>
      <c r="J356" s="1"/>
      <c r="K356" s="1"/>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c r="IS356" s="2"/>
      <c r="IT356" s="2"/>
      <c r="IU356" s="2"/>
      <c r="IV356" s="2"/>
    </row>
    <row r="357" spans="1:256" ht="12.75">
      <c r="A357" s="1"/>
      <c r="B357" s="74" t="s">
        <v>336</v>
      </c>
      <c r="C357" s="17">
        <v>900</v>
      </c>
      <c r="D357" s="124"/>
      <c r="E357" s="19" t="s">
        <v>337</v>
      </c>
      <c r="F357" s="20">
        <f>F359+F367+F371+F381+F391+F377</f>
        <v>1409563</v>
      </c>
      <c r="G357" s="21">
        <f>G359+G367+G371+G381+G391+G377</f>
        <v>494374</v>
      </c>
      <c r="H357" s="22">
        <f>G357/F357</f>
        <v>0.35072855913499434</v>
      </c>
      <c r="I357" s="5"/>
      <c r="J357" s="1"/>
      <c r="K357" s="1"/>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c r="IS357" s="2"/>
      <c r="IT357" s="2"/>
      <c r="IU357" s="2"/>
      <c r="IV357" s="2"/>
    </row>
    <row r="358" spans="1:256" ht="12.75">
      <c r="A358" s="1"/>
      <c r="B358" s="77"/>
      <c r="C358" s="78"/>
      <c r="D358" s="142"/>
      <c r="E358" s="60"/>
      <c r="F358" s="61"/>
      <c r="G358" s="29"/>
      <c r="H358" s="80"/>
      <c r="I358" s="5"/>
      <c r="J358" s="1"/>
      <c r="K358" s="1"/>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c r="IS358" s="2"/>
      <c r="IT358" s="2"/>
      <c r="IU358" s="2"/>
      <c r="IV358" s="2"/>
    </row>
    <row r="359" spans="1:256" ht="12.75">
      <c r="A359" s="1"/>
      <c r="B359" s="143"/>
      <c r="C359" s="144"/>
      <c r="D359" s="33">
        <v>90001</v>
      </c>
      <c r="E359" s="34" t="s">
        <v>338</v>
      </c>
      <c r="F359" s="35">
        <f>F360+F363</f>
        <v>541898</v>
      </c>
      <c r="G359" s="36">
        <f>G360+G363</f>
        <v>6534</v>
      </c>
      <c r="H359" s="42">
        <f>G359/F359</f>
        <v>0.012057619699648274</v>
      </c>
      <c r="I359" s="5"/>
      <c r="J359" s="1"/>
      <c r="K359" s="1"/>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c r="IS359" s="2"/>
      <c r="IT359" s="2"/>
      <c r="IU359" s="2"/>
      <c r="IV359" s="2"/>
    </row>
    <row r="360" spans="1:256" ht="12.75">
      <c r="A360" s="1"/>
      <c r="B360" s="143"/>
      <c r="C360" s="144"/>
      <c r="D360" s="38"/>
      <c r="E360" s="39" t="s">
        <v>339</v>
      </c>
      <c r="F360" s="40">
        <f>F361</f>
        <v>11000</v>
      </c>
      <c r="G360" s="41">
        <v>5000</v>
      </c>
      <c r="H360" s="42">
        <f>G360/F360</f>
        <v>0.45454545454545453</v>
      </c>
      <c r="I360" s="5"/>
      <c r="J360" s="1"/>
      <c r="K360" s="1"/>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c r="IS360" s="2"/>
      <c r="IT360" s="2"/>
      <c r="IU360" s="2"/>
      <c r="IV360" s="2"/>
    </row>
    <row r="361" spans="1:256" ht="38.25">
      <c r="A361" s="1"/>
      <c r="B361" s="143"/>
      <c r="C361" s="144"/>
      <c r="D361" s="38"/>
      <c r="E361" s="39" t="s">
        <v>340</v>
      </c>
      <c r="F361" s="40">
        <v>11000</v>
      </c>
      <c r="G361" s="41">
        <v>5000</v>
      </c>
      <c r="H361" s="42">
        <f>G361/F361</f>
        <v>0.45454545454545453</v>
      </c>
      <c r="I361" s="5"/>
      <c r="J361" s="1"/>
      <c r="K361" s="1"/>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c r="IS361" s="2"/>
      <c r="IT361" s="2"/>
      <c r="IU361" s="2"/>
      <c r="IV361" s="2"/>
    </row>
    <row r="362" spans="1:256" ht="12.75">
      <c r="A362" s="1"/>
      <c r="B362" s="143"/>
      <c r="C362" s="144"/>
      <c r="D362" s="38"/>
      <c r="E362" s="39"/>
      <c r="F362" s="40"/>
      <c r="G362" s="41"/>
      <c r="H362" s="42"/>
      <c r="I362" s="5"/>
      <c r="J362" s="1"/>
      <c r="K362" s="1"/>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c r="IS362" s="2"/>
      <c r="IT362" s="2"/>
      <c r="IU362" s="2"/>
      <c r="IV362" s="2"/>
    </row>
    <row r="363" spans="1:256" ht="12.75">
      <c r="A363" s="1"/>
      <c r="B363" s="143"/>
      <c r="C363" s="144"/>
      <c r="D363" s="38"/>
      <c r="E363" s="39" t="s">
        <v>341</v>
      </c>
      <c r="F363" s="40">
        <f>SUM(F364:F365)</f>
        <v>530898</v>
      </c>
      <c r="G363" s="41">
        <f>SUM(G364:G365)</f>
        <v>1534</v>
      </c>
      <c r="H363" s="42">
        <f>G363/F363</f>
        <v>0.0028894439233148363</v>
      </c>
      <c r="I363" s="5"/>
      <c r="J363" s="1"/>
      <c r="K363" s="1"/>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c r="IS363" s="2"/>
      <c r="IT363" s="2"/>
      <c r="IU363" s="2"/>
      <c r="IV363" s="2"/>
    </row>
    <row r="364" spans="1:256" ht="38.25">
      <c r="A364" s="1"/>
      <c r="B364" s="143"/>
      <c r="C364" s="144"/>
      <c r="D364" s="38"/>
      <c r="E364" s="39" t="s">
        <v>342</v>
      </c>
      <c r="F364" s="40">
        <v>430898</v>
      </c>
      <c r="G364" s="41">
        <v>1534</v>
      </c>
      <c r="H364" s="42">
        <f>G364/F364</f>
        <v>0.003560007240692693</v>
      </c>
      <c r="I364" s="5"/>
      <c r="J364" s="1"/>
      <c r="K364" s="1"/>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c r="IS364" s="2"/>
      <c r="IT364" s="2"/>
      <c r="IU364" s="2"/>
      <c r="IV364" s="2"/>
    </row>
    <row r="365" spans="1:256" ht="12.75">
      <c r="A365" s="1"/>
      <c r="B365" s="143"/>
      <c r="C365" s="144"/>
      <c r="D365" s="38"/>
      <c r="E365" s="39" t="s">
        <v>343</v>
      </c>
      <c r="F365" s="40">
        <v>100000</v>
      </c>
      <c r="G365" s="41">
        <v>0</v>
      </c>
      <c r="H365" s="42">
        <f>G365/F365</f>
        <v>0</v>
      </c>
      <c r="I365" s="5"/>
      <c r="J365" s="1"/>
      <c r="K365" s="1"/>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c r="IS365" s="2"/>
      <c r="IT365" s="2"/>
      <c r="IU365" s="2"/>
      <c r="IV365" s="2"/>
    </row>
    <row r="366" spans="1:256" ht="12.75">
      <c r="A366" s="1"/>
      <c r="B366" s="143"/>
      <c r="C366" s="144"/>
      <c r="D366" s="38"/>
      <c r="E366" s="39"/>
      <c r="F366" s="40"/>
      <c r="G366" s="41"/>
      <c r="H366" s="42"/>
      <c r="I366" s="5"/>
      <c r="J366" s="1"/>
      <c r="K366" s="1"/>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c r="IS366" s="2"/>
      <c r="IT366" s="2"/>
      <c r="IU366" s="2"/>
      <c r="IV366" s="2"/>
    </row>
    <row r="367" spans="1:256" ht="12.75">
      <c r="A367" s="1"/>
      <c r="B367" s="143"/>
      <c r="C367" s="144"/>
      <c r="D367" s="33">
        <v>90002</v>
      </c>
      <c r="E367" s="34" t="s">
        <v>344</v>
      </c>
      <c r="F367" s="35">
        <f>F369</f>
        <v>365</v>
      </c>
      <c r="G367" s="36">
        <f>G369</f>
        <v>0</v>
      </c>
      <c r="H367" s="37">
        <f>G367/F367</f>
        <v>0</v>
      </c>
      <c r="I367" s="5"/>
      <c r="J367" s="1"/>
      <c r="K367" s="1"/>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c r="IS367" s="2"/>
      <c r="IT367" s="2"/>
      <c r="IU367" s="2"/>
      <c r="IV367" s="2"/>
    </row>
    <row r="368" spans="1:256" ht="12.75">
      <c r="A368" s="1"/>
      <c r="B368" s="143"/>
      <c r="C368" s="144"/>
      <c r="D368" s="33"/>
      <c r="E368" s="39" t="s">
        <v>345</v>
      </c>
      <c r="F368" s="35"/>
      <c r="G368" s="36"/>
      <c r="H368" s="37"/>
      <c r="I368" s="5"/>
      <c r="J368" s="1"/>
      <c r="K368" s="1"/>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c r="IS368" s="2"/>
      <c r="IT368" s="2"/>
      <c r="IU368" s="2"/>
      <c r="IV368" s="2"/>
    </row>
    <row r="369" spans="1:256" ht="12.75">
      <c r="A369" s="1"/>
      <c r="B369" s="244" t="s">
        <v>346</v>
      </c>
      <c r="C369" s="244"/>
      <c r="D369" s="244"/>
      <c r="E369" s="39" t="s">
        <v>347</v>
      </c>
      <c r="F369" s="40">
        <v>365</v>
      </c>
      <c r="G369" s="41">
        <v>0</v>
      </c>
      <c r="H369" s="42">
        <f>G369/F369</f>
        <v>0</v>
      </c>
      <c r="I369" s="5"/>
      <c r="J369" s="1"/>
      <c r="K369" s="1"/>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c r="IS369" s="2"/>
      <c r="IT369" s="2"/>
      <c r="IU369" s="2"/>
      <c r="IV369" s="2"/>
    </row>
    <row r="370" spans="1:256" ht="12.75">
      <c r="A370" s="1"/>
      <c r="B370" s="143"/>
      <c r="C370" s="144"/>
      <c r="D370" s="38"/>
      <c r="E370" s="39"/>
      <c r="F370" s="40"/>
      <c r="G370" s="41"/>
      <c r="H370" s="42"/>
      <c r="I370" s="5"/>
      <c r="J370" s="1"/>
      <c r="K370" s="1"/>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c r="IS370" s="2"/>
      <c r="IT370" s="2"/>
      <c r="IU370" s="2"/>
      <c r="IV370" s="2"/>
    </row>
    <row r="371" spans="1:256" ht="12.75">
      <c r="A371" s="1"/>
      <c r="B371" s="88"/>
      <c r="C371" s="89"/>
      <c r="D371" s="33">
        <v>90003</v>
      </c>
      <c r="E371" s="34" t="s">
        <v>348</v>
      </c>
      <c r="F371" s="35">
        <f>F372</f>
        <v>144640</v>
      </c>
      <c r="G371" s="36">
        <f>G372</f>
        <v>126100</v>
      </c>
      <c r="H371" s="42">
        <f>G371/F371</f>
        <v>0.8718196902654868</v>
      </c>
      <c r="I371" s="5"/>
      <c r="J371" s="1"/>
      <c r="K371" s="1"/>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c r="IS371" s="2"/>
      <c r="IT371" s="2"/>
      <c r="IU371" s="2"/>
      <c r="IV371" s="2"/>
    </row>
    <row r="372" spans="1:256" ht="12.75">
      <c r="A372" s="1"/>
      <c r="B372" s="88"/>
      <c r="C372" s="89"/>
      <c r="D372" s="38"/>
      <c r="E372" s="39" t="s">
        <v>349</v>
      </c>
      <c r="F372" s="40">
        <f>SUM(F373:F375)</f>
        <v>144640</v>
      </c>
      <c r="G372" s="41">
        <f>SUM(G373:G375)</f>
        <v>126100</v>
      </c>
      <c r="H372" s="42">
        <f>G372/F372</f>
        <v>0.8718196902654868</v>
      </c>
      <c r="I372" s="5"/>
      <c r="J372" s="1"/>
      <c r="K372" s="1"/>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row>
    <row r="373" spans="1:256" ht="12.75">
      <c r="A373" s="1"/>
      <c r="B373" s="88"/>
      <c r="C373" s="89"/>
      <c r="D373" s="38"/>
      <c r="E373" s="39" t="s">
        <v>350</v>
      </c>
      <c r="F373" s="40">
        <v>10000</v>
      </c>
      <c r="G373" s="41">
        <v>0</v>
      </c>
      <c r="H373" s="42">
        <f>G373/F373</f>
        <v>0</v>
      </c>
      <c r="I373" s="5"/>
      <c r="J373" s="1"/>
      <c r="K373" s="1"/>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c r="IS373" s="2"/>
      <c r="IT373" s="2"/>
      <c r="IU373" s="2"/>
      <c r="IV373" s="2"/>
    </row>
    <row r="374" spans="1:256" ht="12.75">
      <c r="A374" s="1"/>
      <c r="B374" s="88"/>
      <c r="C374" s="89"/>
      <c r="D374" s="38"/>
      <c r="E374" s="39" t="s">
        <v>351</v>
      </c>
      <c r="F374" s="40">
        <v>14640</v>
      </c>
      <c r="G374" s="41">
        <v>6100</v>
      </c>
      <c r="H374" s="42">
        <f>G374/F374</f>
        <v>0.4166666666666667</v>
      </c>
      <c r="I374" s="5"/>
      <c r="J374" s="1"/>
      <c r="K374" s="1"/>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c r="IS374" s="2"/>
      <c r="IT374" s="2"/>
      <c r="IU374" s="2"/>
      <c r="IV374" s="2"/>
    </row>
    <row r="375" spans="1:256" ht="12.75">
      <c r="A375" s="1"/>
      <c r="B375" s="88"/>
      <c r="C375" s="89"/>
      <c r="D375" s="38"/>
      <c r="E375" s="39" t="s">
        <v>352</v>
      </c>
      <c r="F375" s="40">
        <v>120000</v>
      </c>
      <c r="G375" s="41">
        <v>120000</v>
      </c>
      <c r="H375" s="42">
        <f>G375/F375</f>
        <v>1</v>
      </c>
      <c r="I375" s="5"/>
      <c r="J375" s="1"/>
      <c r="K375" s="1"/>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c r="IS375" s="2"/>
      <c r="IT375" s="2"/>
      <c r="IU375" s="2"/>
      <c r="IV375" s="2"/>
    </row>
    <row r="376" spans="1:256" ht="12.75">
      <c r="A376" s="1"/>
      <c r="B376" s="88"/>
      <c r="C376" s="89"/>
      <c r="D376" s="38"/>
      <c r="E376" s="39"/>
      <c r="F376" s="40"/>
      <c r="G376" s="41"/>
      <c r="H376" s="42"/>
      <c r="I376" s="5"/>
      <c r="J376" s="1"/>
      <c r="K376" s="1"/>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c r="IS376" s="2"/>
      <c r="IT376" s="2"/>
      <c r="IU376" s="2"/>
      <c r="IV376" s="2"/>
    </row>
    <row r="377" spans="1:256" ht="12.75">
      <c r="A377" s="1"/>
      <c r="B377" s="88"/>
      <c r="C377" s="89"/>
      <c r="D377" s="33">
        <v>90004</v>
      </c>
      <c r="E377" s="34" t="s">
        <v>353</v>
      </c>
      <c r="F377" s="35">
        <f>F378</f>
        <v>80000</v>
      </c>
      <c r="G377" s="36">
        <f>G378</f>
        <v>80000</v>
      </c>
      <c r="H377" s="37">
        <f>G377/F377</f>
        <v>1</v>
      </c>
      <c r="I377" s="5"/>
      <c r="J377" s="1"/>
      <c r="K377" s="1"/>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c r="IS377" s="2"/>
      <c r="IT377" s="2"/>
      <c r="IU377" s="2"/>
      <c r="IV377" s="2"/>
    </row>
    <row r="378" spans="1:256" ht="12.75">
      <c r="A378" s="1"/>
      <c r="B378" s="88"/>
      <c r="C378" s="89"/>
      <c r="D378" s="38"/>
      <c r="E378" s="39" t="s">
        <v>354</v>
      </c>
      <c r="F378" s="40">
        <f>F379</f>
        <v>80000</v>
      </c>
      <c r="G378" s="41">
        <f>G379</f>
        <v>80000</v>
      </c>
      <c r="H378" s="42">
        <f aca="true" t="shared" si="11" ref="H378:H384">G378/F378</f>
        <v>1</v>
      </c>
      <c r="I378" s="5"/>
      <c r="J378" s="1"/>
      <c r="K378" s="1"/>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c r="IS378" s="2"/>
      <c r="IT378" s="2"/>
      <c r="IU378" s="2"/>
      <c r="IV378" s="2"/>
    </row>
    <row r="379" spans="1:256" ht="12.75">
      <c r="A379" s="1"/>
      <c r="B379" s="88"/>
      <c r="C379" s="89"/>
      <c r="D379" s="38"/>
      <c r="E379" s="39" t="s">
        <v>355</v>
      </c>
      <c r="F379" s="40">
        <v>80000</v>
      </c>
      <c r="G379" s="41">
        <v>80000</v>
      </c>
      <c r="H379" s="42">
        <f t="shared" si="11"/>
        <v>1</v>
      </c>
      <c r="I379" s="5"/>
      <c r="J379" s="1"/>
      <c r="K379" s="1"/>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c r="IS379" s="2"/>
      <c r="IT379" s="2"/>
      <c r="IU379" s="2"/>
      <c r="IV379" s="2"/>
    </row>
    <row r="380" spans="1:256" ht="12.75">
      <c r="A380" s="1"/>
      <c r="B380" s="88"/>
      <c r="C380" s="89"/>
      <c r="D380" s="38"/>
      <c r="E380" s="39"/>
      <c r="F380" s="40"/>
      <c r="G380" s="41"/>
      <c r="H380" s="42"/>
      <c r="I380" s="5"/>
      <c r="J380" s="1"/>
      <c r="K380" s="1"/>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c r="IS380" s="2"/>
      <c r="IT380" s="2"/>
      <c r="IU380" s="2"/>
      <c r="IV380" s="2"/>
    </row>
    <row r="381" spans="1:256" ht="12.75">
      <c r="A381" s="1"/>
      <c r="B381" s="88"/>
      <c r="C381" s="89"/>
      <c r="D381" s="33">
        <v>90015</v>
      </c>
      <c r="E381" s="34" t="s">
        <v>356</v>
      </c>
      <c r="F381" s="35">
        <f>F382+F387</f>
        <v>502557</v>
      </c>
      <c r="G381" s="36">
        <f>G382+G387</f>
        <v>235481</v>
      </c>
      <c r="H381" s="37">
        <f t="shared" si="11"/>
        <v>0.4685657547303092</v>
      </c>
      <c r="I381" s="5"/>
      <c r="J381" s="1"/>
      <c r="K381" s="1"/>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c r="IU381" s="2"/>
      <c r="IV381" s="2"/>
    </row>
    <row r="382" spans="1:256" ht="12.75">
      <c r="A382" s="1"/>
      <c r="B382" s="88"/>
      <c r="C382" s="89"/>
      <c r="D382" s="38"/>
      <c r="E382" s="39" t="s">
        <v>357</v>
      </c>
      <c r="F382" s="40">
        <f>SUM(F383:F385)</f>
        <v>462557</v>
      </c>
      <c r="G382" s="41">
        <f>SUM(G383:G385)</f>
        <v>235481</v>
      </c>
      <c r="H382" s="42">
        <f t="shared" si="11"/>
        <v>0.5090853667764189</v>
      </c>
      <c r="I382" s="5"/>
      <c r="J382" s="1"/>
      <c r="K382" s="1"/>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c r="IS382" s="2"/>
      <c r="IT382" s="2"/>
      <c r="IU382" s="2"/>
      <c r="IV382" s="2"/>
    </row>
    <row r="383" spans="1:256" ht="12.75">
      <c r="A383" s="1"/>
      <c r="B383" s="244" t="s">
        <v>358</v>
      </c>
      <c r="C383" s="244"/>
      <c r="D383" s="244"/>
      <c r="E383" s="39" t="s">
        <v>359</v>
      </c>
      <c r="F383" s="40">
        <v>352557</v>
      </c>
      <c r="G383" s="41">
        <v>198182</v>
      </c>
      <c r="H383" s="42">
        <f t="shared" si="11"/>
        <v>0.5621275424966743</v>
      </c>
      <c r="I383" s="5"/>
      <c r="J383" s="1"/>
      <c r="K383" s="1"/>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c r="IS383" s="2"/>
      <c r="IT383" s="2"/>
      <c r="IU383" s="2"/>
      <c r="IV383" s="2"/>
    </row>
    <row r="384" spans="1:256" ht="12.75">
      <c r="A384" s="1"/>
      <c r="B384" s="244"/>
      <c r="C384" s="244"/>
      <c r="D384" s="244"/>
      <c r="E384" s="39" t="s">
        <v>360</v>
      </c>
      <c r="F384" s="40">
        <v>90000</v>
      </c>
      <c r="G384" s="41">
        <v>37299</v>
      </c>
      <c r="H384" s="42">
        <f t="shared" si="11"/>
        <v>0.4144333333333333</v>
      </c>
      <c r="I384" s="5"/>
      <c r="J384" s="1"/>
      <c r="K384" s="1"/>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c r="IS384" s="2"/>
      <c r="IT384" s="2"/>
      <c r="IU384" s="2"/>
      <c r="IV384" s="2"/>
    </row>
    <row r="385" spans="1:256" ht="12.75">
      <c r="A385" s="1"/>
      <c r="B385" s="244"/>
      <c r="C385" s="244"/>
      <c r="D385" s="244"/>
      <c r="E385" s="39" t="s">
        <v>361</v>
      </c>
      <c r="F385" s="40">
        <v>20000</v>
      </c>
      <c r="G385" s="41">
        <v>0</v>
      </c>
      <c r="H385" s="42">
        <v>0</v>
      </c>
      <c r="I385" s="5"/>
      <c r="J385" s="1"/>
      <c r="K385" s="1"/>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c r="IS385" s="2"/>
      <c r="IT385" s="2"/>
      <c r="IU385" s="2"/>
      <c r="IV385" s="2"/>
    </row>
    <row r="386" spans="1:256" ht="12.75">
      <c r="A386" s="1"/>
      <c r="B386" s="88"/>
      <c r="C386" s="89"/>
      <c r="D386" s="38"/>
      <c r="E386" s="39"/>
      <c r="F386" s="40"/>
      <c r="G386" s="41"/>
      <c r="H386" s="42"/>
      <c r="I386" s="5"/>
      <c r="J386" s="1"/>
      <c r="K386" s="1"/>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c r="IS386" s="2"/>
      <c r="IT386" s="2"/>
      <c r="IU386" s="2"/>
      <c r="IV386" s="2"/>
    </row>
    <row r="387" spans="1:256" ht="12.75">
      <c r="A387" s="1"/>
      <c r="B387" s="88"/>
      <c r="C387" s="89"/>
      <c r="D387" s="38"/>
      <c r="E387" s="39" t="s">
        <v>362</v>
      </c>
      <c r="F387" s="40">
        <f>SUM(F388:F389)</f>
        <v>40000</v>
      </c>
      <c r="G387" s="41">
        <f>SUM(G388:G389)</f>
        <v>0</v>
      </c>
      <c r="H387" s="42">
        <f>G387/F387</f>
        <v>0</v>
      </c>
      <c r="I387" s="5"/>
      <c r="J387" s="1"/>
      <c r="K387" s="1"/>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c r="IS387" s="2"/>
      <c r="IT387" s="2"/>
      <c r="IU387" s="2"/>
      <c r="IV387" s="2"/>
    </row>
    <row r="388" spans="1:256" ht="12.75">
      <c r="A388" s="1"/>
      <c r="B388" s="244" t="s">
        <v>363</v>
      </c>
      <c r="C388" s="244"/>
      <c r="D388" s="244"/>
      <c r="E388" s="39" t="s">
        <v>364</v>
      </c>
      <c r="F388" s="40">
        <v>25000</v>
      </c>
      <c r="G388" s="41">
        <v>0</v>
      </c>
      <c r="H388" s="42">
        <v>0</v>
      </c>
      <c r="I388" s="5"/>
      <c r="J388" s="1"/>
      <c r="K388" s="1"/>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c r="IS388" s="2"/>
      <c r="IT388" s="2"/>
      <c r="IU388" s="2"/>
      <c r="IV388" s="2"/>
    </row>
    <row r="389" spans="1:256" ht="12.75">
      <c r="A389" s="1"/>
      <c r="B389" s="244"/>
      <c r="C389" s="244"/>
      <c r="D389" s="244"/>
      <c r="E389" s="39" t="s">
        <v>365</v>
      </c>
      <c r="F389" s="40">
        <v>15000</v>
      </c>
      <c r="G389" s="41">
        <v>0</v>
      </c>
      <c r="H389" s="42">
        <v>0</v>
      </c>
      <c r="I389" s="5"/>
      <c r="J389" s="1"/>
      <c r="K389" s="1"/>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c r="IS389" s="2"/>
      <c r="IT389" s="2"/>
      <c r="IU389" s="2"/>
      <c r="IV389" s="2"/>
    </row>
    <row r="390" spans="1:256" ht="12.75">
      <c r="A390" s="1"/>
      <c r="B390" s="88"/>
      <c r="C390" s="89"/>
      <c r="D390" s="38"/>
      <c r="E390" s="39"/>
      <c r="F390" s="40"/>
      <c r="G390" s="41"/>
      <c r="H390" s="42"/>
      <c r="I390" s="5"/>
      <c r="J390" s="1"/>
      <c r="K390" s="1"/>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c r="IU390" s="2"/>
      <c r="IV390" s="2"/>
    </row>
    <row r="391" spans="1:256" ht="12.75">
      <c r="A391" s="1"/>
      <c r="B391" s="88"/>
      <c r="C391" s="89"/>
      <c r="D391" s="33">
        <v>90095</v>
      </c>
      <c r="E391" s="34" t="s">
        <v>366</v>
      </c>
      <c r="F391" s="35">
        <f>F392+F399</f>
        <v>140103</v>
      </c>
      <c r="G391" s="36">
        <v>46259</v>
      </c>
      <c r="H391" s="37">
        <v>0.33</v>
      </c>
      <c r="I391" s="5"/>
      <c r="J391" s="1"/>
      <c r="K391" s="1"/>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c r="IS391" s="2"/>
      <c r="IT391" s="2"/>
      <c r="IU391" s="2"/>
      <c r="IV391" s="2"/>
    </row>
    <row r="392" spans="1:256" ht="12.75">
      <c r="A392" s="1"/>
      <c r="B392" s="88"/>
      <c r="C392" s="89"/>
      <c r="D392" s="38"/>
      <c r="E392" s="39" t="s">
        <v>367</v>
      </c>
      <c r="F392" s="40">
        <f>SUM(F393:F397)</f>
        <v>86443</v>
      </c>
      <c r="G392" s="41">
        <f>SUM(G393:G397)</f>
        <v>42599</v>
      </c>
      <c r="H392" s="42">
        <f>G392/F392</f>
        <v>0.49279872285783693</v>
      </c>
      <c r="I392" s="5"/>
      <c r="J392" s="1"/>
      <c r="K392" s="1"/>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c r="IU392" s="2"/>
      <c r="IV392" s="2"/>
    </row>
    <row r="393" spans="1:256" ht="12.75">
      <c r="A393" s="1"/>
      <c r="B393" s="88"/>
      <c r="C393" s="89"/>
      <c r="D393" s="38"/>
      <c r="E393" s="39" t="s">
        <v>368</v>
      </c>
      <c r="F393" s="40">
        <v>70400</v>
      </c>
      <c r="G393" s="41">
        <v>30212</v>
      </c>
      <c r="H393" s="42">
        <f>G393/F393</f>
        <v>0.42914772727272726</v>
      </c>
      <c r="I393" s="122"/>
      <c r="J393" s="1"/>
      <c r="K393" s="1"/>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c r="IS393" s="2"/>
      <c r="IT393" s="2"/>
      <c r="IU393" s="2"/>
      <c r="IV393" s="2"/>
    </row>
    <row r="394" spans="1:256" ht="12.75" customHeight="1">
      <c r="A394" s="1"/>
      <c r="B394" s="88"/>
      <c r="C394" s="89"/>
      <c r="D394" s="38"/>
      <c r="E394" s="39" t="s">
        <v>369</v>
      </c>
      <c r="F394" s="40">
        <v>9500</v>
      </c>
      <c r="G394" s="41">
        <v>9500</v>
      </c>
      <c r="H394" s="42">
        <v>1</v>
      </c>
      <c r="I394" s="5"/>
      <c r="J394" s="1"/>
      <c r="K394" s="1"/>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c r="IS394" s="2"/>
      <c r="IT394" s="2"/>
      <c r="IU394" s="2"/>
      <c r="IV394" s="2"/>
    </row>
    <row r="395" spans="1:256" ht="12.75">
      <c r="A395" s="1"/>
      <c r="B395" s="88"/>
      <c r="C395" s="89"/>
      <c r="D395" s="38"/>
      <c r="E395" s="145" t="s">
        <v>370</v>
      </c>
      <c r="F395" s="40">
        <v>1443</v>
      </c>
      <c r="G395" s="41">
        <v>1443</v>
      </c>
      <c r="H395" s="42">
        <f>G395/F395</f>
        <v>1</v>
      </c>
      <c r="I395" s="5"/>
      <c r="J395" s="1"/>
      <c r="K395" s="1"/>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c r="IS395" s="2"/>
      <c r="IT395" s="2"/>
      <c r="IU395" s="2"/>
      <c r="IV395" s="2"/>
    </row>
    <row r="396" spans="1:256" ht="12.75">
      <c r="A396" s="1"/>
      <c r="B396" s="88"/>
      <c r="C396" s="89"/>
      <c r="D396" s="38"/>
      <c r="E396" s="145" t="s">
        <v>371</v>
      </c>
      <c r="F396" s="40">
        <v>3500</v>
      </c>
      <c r="G396" s="41">
        <v>305</v>
      </c>
      <c r="H396" s="42">
        <f>G396/F396</f>
        <v>0.08714285714285715</v>
      </c>
      <c r="I396" s="5"/>
      <c r="J396" s="1"/>
      <c r="K396" s="1"/>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c r="IS396" s="2"/>
      <c r="IT396" s="2"/>
      <c r="IU396" s="2"/>
      <c r="IV396" s="2"/>
    </row>
    <row r="397" spans="1:256" ht="12.75">
      <c r="A397" s="1"/>
      <c r="B397" s="88"/>
      <c r="C397" s="89"/>
      <c r="D397" s="38"/>
      <c r="E397" s="145" t="s">
        <v>372</v>
      </c>
      <c r="F397" s="40">
        <v>1600</v>
      </c>
      <c r="G397" s="41">
        <v>1139</v>
      </c>
      <c r="H397" s="42" t="s">
        <v>373</v>
      </c>
      <c r="I397" s="5"/>
      <c r="J397" s="1"/>
      <c r="K397" s="1"/>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c r="IU397" s="2"/>
      <c r="IV397" s="2"/>
    </row>
    <row r="398" spans="1:256" ht="12.75">
      <c r="A398" s="1"/>
      <c r="B398" s="88"/>
      <c r="C398" s="89"/>
      <c r="D398" s="38"/>
      <c r="E398" s="145"/>
      <c r="F398" s="40"/>
      <c r="G398" s="41"/>
      <c r="H398" s="42"/>
      <c r="I398" s="5"/>
      <c r="J398" s="1"/>
      <c r="K398" s="1"/>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c r="IU398" s="2"/>
      <c r="IV398" s="2"/>
    </row>
    <row r="399" spans="1:256" ht="12.75">
      <c r="A399" s="1"/>
      <c r="B399" s="88"/>
      <c r="C399" s="89"/>
      <c r="D399" s="38"/>
      <c r="E399" s="145" t="s">
        <v>374</v>
      </c>
      <c r="F399" s="40">
        <f>SUM(F400:F401)</f>
        <v>53660</v>
      </c>
      <c r="G399" s="41">
        <f>SUM(G400:G401)</f>
        <v>3660</v>
      </c>
      <c r="H399" s="42">
        <v>0.068</v>
      </c>
      <c r="I399" s="5"/>
      <c r="J399" s="1"/>
      <c r="K399" s="1"/>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c r="IU399" s="2"/>
      <c r="IV399" s="2"/>
    </row>
    <row r="400" spans="1:256" ht="25.5">
      <c r="A400" s="1"/>
      <c r="B400" s="244" t="s">
        <v>375</v>
      </c>
      <c r="C400" s="244"/>
      <c r="D400" s="244"/>
      <c r="E400" s="145" t="s">
        <v>376</v>
      </c>
      <c r="F400" s="40">
        <v>3660</v>
      </c>
      <c r="G400" s="41">
        <v>3660</v>
      </c>
      <c r="H400" s="42">
        <v>1</v>
      </c>
      <c r="I400" s="5"/>
      <c r="J400" s="1"/>
      <c r="K400" s="1"/>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c r="IS400" s="2"/>
      <c r="IT400" s="2"/>
      <c r="IU400" s="2"/>
      <c r="IV400" s="2"/>
    </row>
    <row r="401" spans="1:256" ht="12.75">
      <c r="A401" s="1"/>
      <c r="B401" s="244"/>
      <c r="C401" s="244"/>
      <c r="D401" s="244"/>
      <c r="E401" s="145" t="s">
        <v>377</v>
      </c>
      <c r="F401" s="40">
        <v>50000</v>
      </c>
      <c r="G401" s="41">
        <v>0</v>
      </c>
      <c r="H401" s="42">
        <v>0</v>
      </c>
      <c r="I401" s="5"/>
      <c r="J401" s="1"/>
      <c r="K401" s="1"/>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c r="IS401" s="2"/>
      <c r="IT401" s="2"/>
      <c r="IU401" s="2"/>
      <c r="IV401" s="2"/>
    </row>
    <row r="402" spans="1:256" ht="12.75">
      <c r="A402" s="1"/>
      <c r="B402" s="46"/>
      <c r="C402" s="47"/>
      <c r="D402" s="48"/>
      <c r="E402" s="146"/>
      <c r="F402" s="50"/>
      <c r="G402" s="51"/>
      <c r="H402" s="95"/>
      <c r="I402" s="5"/>
      <c r="J402" s="1"/>
      <c r="K402" s="1"/>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c r="IS402" s="2"/>
      <c r="IT402" s="2"/>
      <c r="IU402" s="2"/>
      <c r="IV402" s="2"/>
    </row>
    <row r="403" spans="1:256" ht="12.75">
      <c r="A403" s="1"/>
      <c r="B403" s="74" t="s">
        <v>378</v>
      </c>
      <c r="C403" s="17">
        <v>921</v>
      </c>
      <c r="D403" s="147"/>
      <c r="E403" s="19" t="s">
        <v>379</v>
      </c>
      <c r="F403" s="20">
        <f>F405+F409+F413</f>
        <v>840080</v>
      </c>
      <c r="G403" s="21">
        <f>G405+G409+G413</f>
        <v>499436</v>
      </c>
      <c r="H403" s="22">
        <f aca="true" t="shared" si="12" ref="H403:H416">G403/F403</f>
        <v>0.5945100466622226</v>
      </c>
      <c r="I403" s="122"/>
      <c r="J403" s="1"/>
      <c r="K403" s="1"/>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c r="IS403" s="2"/>
      <c r="IT403" s="2"/>
      <c r="IU403" s="2"/>
      <c r="IV403" s="2"/>
    </row>
    <row r="404" spans="1:256" ht="12.75">
      <c r="A404" s="104"/>
      <c r="B404" s="75"/>
      <c r="C404" s="25"/>
      <c r="D404" s="148"/>
      <c r="E404" s="27"/>
      <c r="F404" s="28"/>
      <c r="G404" s="29"/>
      <c r="H404" s="63"/>
      <c r="I404" s="149"/>
      <c r="J404" s="104"/>
      <c r="K404" s="104"/>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0"/>
      <c r="AL404" s="110"/>
      <c r="AM404" s="110"/>
      <c r="AN404" s="110"/>
      <c r="AO404" s="110"/>
      <c r="AP404" s="110"/>
      <c r="AQ404" s="110"/>
      <c r="AR404" s="110"/>
      <c r="AS404" s="110"/>
      <c r="AT404" s="110"/>
      <c r="AU404" s="110"/>
      <c r="AV404" s="110"/>
      <c r="AW404" s="110"/>
      <c r="AX404" s="110"/>
      <c r="AY404" s="110"/>
      <c r="AZ404" s="110"/>
      <c r="BA404" s="110"/>
      <c r="BB404" s="110"/>
      <c r="BC404" s="110"/>
      <c r="BD404" s="110"/>
      <c r="BE404" s="110"/>
      <c r="BF404" s="110"/>
      <c r="BG404" s="110"/>
      <c r="BH404" s="110"/>
      <c r="BI404" s="110"/>
      <c r="BJ404" s="110"/>
      <c r="BK404" s="110"/>
      <c r="BL404" s="110"/>
      <c r="BM404" s="110"/>
      <c r="BN404" s="110"/>
      <c r="BO404" s="110"/>
      <c r="BP404" s="110"/>
      <c r="BQ404" s="110"/>
      <c r="BR404" s="110"/>
      <c r="BS404" s="110"/>
      <c r="BT404" s="110"/>
      <c r="BU404" s="110"/>
      <c r="BV404" s="110"/>
      <c r="BW404" s="110"/>
      <c r="BX404" s="110"/>
      <c r="BY404" s="110"/>
      <c r="BZ404" s="110"/>
      <c r="CA404" s="110"/>
      <c r="CB404" s="110"/>
      <c r="CC404" s="110"/>
      <c r="CD404" s="110"/>
      <c r="CE404" s="110"/>
      <c r="CF404" s="110"/>
      <c r="CG404" s="110"/>
      <c r="CH404" s="110"/>
      <c r="CI404" s="110"/>
      <c r="CJ404" s="110"/>
      <c r="CK404" s="110"/>
      <c r="CL404" s="110"/>
      <c r="CM404" s="110"/>
      <c r="CN404" s="110"/>
      <c r="CO404" s="110"/>
      <c r="CP404" s="110"/>
      <c r="CQ404" s="110"/>
      <c r="CR404" s="110"/>
      <c r="CS404" s="110"/>
      <c r="CT404" s="110"/>
      <c r="CU404" s="110"/>
      <c r="CV404" s="110"/>
      <c r="CW404" s="110"/>
      <c r="CX404" s="110"/>
      <c r="CY404" s="110"/>
      <c r="CZ404" s="110"/>
      <c r="DA404" s="110"/>
      <c r="DB404" s="110"/>
      <c r="DC404" s="110"/>
      <c r="DD404" s="110"/>
      <c r="DE404" s="110"/>
      <c r="DF404" s="110"/>
      <c r="DG404" s="110"/>
      <c r="DH404" s="110"/>
      <c r="DI404" s="110"/>
      <c r="DJ404" s="110"/>
      <c r="DK404" s="110"/>
      <c r="DL404" s="110"/>
      <c r="DM404" s="110"/>
      <c r="DN404" s="110"/>
      <c r="DO404" s="110"/>
      <c r="DP404" s="110"/>
      <c r="DQ404" s="110"/>
      <c r="DR404" s="110"/>
      <c r="DS404" s="110"/>
      <c r="DT404" s="110"/>
      <c r="DU404" s="110"/>
      <c r="DV404" s="110"/>
      <c r="DW404" s="110"/>
      <c r="DX404" s="110"/>
      <c r="DY404" s="110"/>
      <c r="DZ404" s="110"/>
      <c r="EA404" s="110"/>
      <c r="EB404" s="110"/>
      <c r="EC404" s="110"/>
      <c r="ED404" s="110"/>
      <c r="EE404" s="110"/>
      <c r="EF404" s="110"/>
      <c r="EG404" s="110"/>
      <c r="EH404" s="110"/>
      <c r="EI404" s="110"/>
      <c r="EJ404" s="110"/>
      <c r="EK404" s="110"/>
      <c r="EL404" s="110"/>
      <c r="EM404" s="110"/>
      <c r="EN404" s="110"/>
      <c r="EO404" s="110"/>
      <c r="EP404" s="110"/>
      <c r="EQ404" s="110"/>
      <c r="ER404" s="110"/>
      <c r="ES404" s="110"/>
      <c r="ET404" s="110"/>
      <c r="EU404" s="110"/>
      <c r="EV404" s="110"/>
      <c r="EW404" s="110"/>
      <c r="EX404" s="110"/>
      <c r="EY404" s="110"/>
      <c r="EZ404" s="110"/>
      <c r="FA404" s="110"/>
      <c r="FB404" s="110"/>
      <c r="FC404" s="110"/>
      <c r="FD404" s="110"/>
      <c r="FE404" s="110"/>
      <c r="FF404" s="110"/>
      <c r="FG404" s="110"/>
      <c r="FH404" s="110"/>
      <c r="FI404" s="110"/>
      <c r="FJ404" s="110"/>
      <c r="FK404" s="110"/>
      <c r="FL404" s="110"/>
      <c r="FM404" s="110"/>
      <c r="FN404" s="110"/>
      <c r="FO404" s="110"/>
      <c r="FP404" s="110"/>
      <c r="FQ404" s="110"/>
      <c r="FR404" s="110"/>
      <c r="FS404" s="110"/>
      <c r="FT404" s="110"/>
      <c r="FU404" s="110"/>
      <c r="FV404" s="110"/>
      <c r="FW404" s="110"/>
      <c r="FX404" s="110"/>
      <c r="FY404" s="110"/>
      <c r="FZ404" s="110"/>
      <c r="GA404" s="110"/>
      <c r="GB404" s="110"/>
      <c r="GC404" s="110"/>
      <c r="GD404" s="110"/>
      <c r="GE404" s="110"/>
      <c r="GF404" s="110"/>
      <c r="GG404" s="110"/>
      <c r="GH404" s="110"/>
      <c r="GI404" s="110"/>
      <c r="GJ404" s="110"/>
      <c r="GK404" s="110"/>
      <c r="GL404" s="110"/>
      <c r="GM404" s="110"/>
      <c r="GN404" s="110"/>
      <c r="GO404" s="110"/>
      <c r="GP404" s="110"/>
      <c r="GQ404" s="110"/>
      <c r="GR404" s="110"/>
      <c r="GS404" s="110"/>
      <c r="GT404" s="110"/>
      <c r="GU404" s="110"/>
      <c r="GV404" s="110"/>
      <c r="GW404" s="110"/>
      <c r="GX404" s="110"/>
      <c r="GY404" s="110"/>
      <c r="GZ404" s="110"/>
      <c r="HA404" s="110"/>
      <c r="HB404" s="110"/>
      <c r="HC404" s="110"/>
      <c r="HD404" s="110"/>
      <c r="HE404" s="110"/>
      <c r="HF404" s="110"/>
      <c r="HG404" s="110"/>
      <c r="HH404" s="110"/>
      <c r="HI404" s="110"/>
      <c r="HJ404" s="110"/>
      <c r="HK404" s="110"/>
      <c r="HL404" s="110"/>
      <c r="HM404" s="110"/>
      <c r="HN404" s="110"/>
      <c r="HO404" s="110"/>
      <c r="HP404" s="110"/>
      <c r="HQ404" s="110"/>
      <c r="HR404" s="110"/>
      <c r="HS404" s="110"/>
      <c r="HT404" s="110"/>
      <c r="HU404" s="110"/>
      <c r="HV404" s="110"/>
      <c r="HW404" s="110"/>
      <c r="HX404" s="110"/>
      <c r="HY404" s="110"/>
      <c r="HZ404" s="110"/>
      <c r="IA404" s="110"/>
      <c r="IB404" s="110"/>
      <c r="IC404" s="110"/>
      <c r="ID404" s="110"/>
      <c r="IE404" s="110"/>
      <c r="IF404" s="110"/>
      <c r="IG404" s="110"/>
      <c r="IH404" s="110"/>
      <c r="II404" s="110"/>
      <c r="IJ404" s="110"/>
      <c r="IK404" s="110"/>
      <c r="IL404" s="110"/>
      <c r="IM404" s="110"/>
      <c r="IN404" s="110"/>
      <c r="IO404" s="110"/>
      <c r="IP404" s="110"/>
      <c r="IQ404" s="110"/>
      <c r="IR404" s="110"/>
      <c r="IS404" s="110"/>
      <c r="IT404" s="110"/>
      <c r="IU404" s="110"/>
      <c r="IV404" s="110"/>
    </row>
    <row r="405" spans="1:256" ht="12.75">
      <c r="A405" s="1"/>
      <c r="B405" s="88"/>
      <c r="C405" s="89"/>
      <c r="D405" s="33">
        <v>92109</v>
      </c>
      <c r="E405" s="34" t="s">
        <v>380</v>
      </c>
      <c r="F405" s="35">
        <f>F406</f>
        <v>617580</v>
      </c>
      <c r="G405" s="36">
        <f>G406</f>
        <v>390000</v>
      </c>
      <c r="H405" s="37">
        <f t="shared" si="12"/>
        <v>0.6314971339745458</v>
      </c>
      <c r="I405" s="5"/>
      <c r="J405" s="1"/>
      <c r="K405" s="1"/>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row>
    <row r="406" spans="1:256" ht="12.75">
      <c r="A406" s="1"/>
      <c r="B406" s="88"/>
      <c r="C406" s="89"/>
      <c r="D406" s="38"/>
      <c r="E406" s="39" t="s">
        <v>381</v>
      </c>
      <c r="F406" s="40">
        <f>F407</f>
        <v>617580</v>
      </c>
      <c r="G406" s="41">
        <f>G407</f>
        <v>390000</v>
      </c>
      <c r="H406" s="42">
        <f t="shared" si="12"/>
        <v>0.6314971339745458</v>
      </c>
      <c r="I406" s="5"/>
      <c r="J406" s="1"/>
      <c r="K406" s="1"/>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row>
    <row r="407" spans="1:256" ht="12.75">
      <c r="A407" s="1"/>
      <c r="B407" s="88"/>
      <c r="C407" s="89"/>
      <c r="D407" s="133"/>
      <c r="E407" s="39" t="s">
        <v>382</v>
      </c>
      <c r="F407" s="40">
        <v>617580</v>
      </c>
      <c r="G407" s="41">
        <v>390000</v>
      </c>
      <c r="H407" s="42">
        <f t="shared" si="12"/>
        <v>0.6314971339745458</v>
      </c>
      <c r="I407" s="5"/>
      <c r="J407" s="1"/>
      <c r="K407" s="1"/>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row>
    <row r="408" spans="1:256" ht="12.75">
      <c r="A408" s="1"/>
      <c r="B408" s="88"/>
      <c r="C408" s="89"/>
      <c r="D408" s="133"/>
      <c r="E408" s="39"/>
      <c r="F408" s="40"/>
      <c r="G408" s="41"/>
      <c r="H408" s="42"/>
      <c r="I408" s="5"/>
      <c r="J408" s="1"/>
      <c r="K408" s="1"/>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c r="IS408" s="2"/>
      <c r="IT408" s="2"/>
      <c r="IU408" s="2"/>
      <c r="IV408" s="2"/>
    </row>
    <row r="409" spans="1:256" ht="12.75">
      <c r="A409" s="1"/>
      <c r="B409" s="88"/>
      <c r="C409" s="89"/>
      <c r="D409" s="33">
        <v>92116</v>
      </c>
      <c r="E409" s="34" t="s">
        <v>383</v>
      </c>
      <c r="F409" s="35">
        <f>F410</f>
        <v>182000</v>
      </c>
      <c r="G409" s="36">
        <f>G410</f>
        <v>107036</v>
      </c>
      <c r="H409" s="37">
        <f t="shared" si="12"/>
        <v>0.5881098901098901</v>
      </c>
      <c r="I409" s="5"/>
      <c r="J409" s="1"/>
      <c r="K409" s="1"/>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c r="IS409" s="2"/>
      <c r="IT409" s="2"/>
      <c r="IU409" s="2"/>
      <c r="IV409" s="2"/>
    </row>
    <row r="410" spans="1:256" ht="12.75">
      <c r="A410" s="1"/>
      <c r="B410" s="88"/>
      <c r="C410" s="89"/>
      <c r="D410" s="38"/>
      <c r="E410" s="39" t="s">
        <v>384</v>
      </c>
      <c r="F410" s="40">
        <f>F411</f>
        <v>182000</v>
      </c>
      <c r="G410" s="41">
        <f>G411</f>
        <v>107036</v>
      </c>
      <c r="H410" s="42">
        <f t="shared" si="12"/>
        <v>0.5881098901098901</v>
      </c>
      <c r="I410" s="5"/>
      <c r="J410" s="1"/>
      <c r="K410" s="1"/>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c r="IS410" s="2"/>
      <c r="IT410" s="2"/>
      <c r="IU410" s="2"/>
      <c r="IV410" s="2"/>
    </row>
    <row r="411" spans="1:256" ht="12.75">
      <c r="A411" s="1"/>
      <c r="B411" s="88"/>
      <c r="C411" s="89"/>
      <c r="D411" s="38"/>
      <c r="E411" s="39" t="s">
        <v>385</v>
      </c>
      <c r="F411" s="40">
        <v>182000</v>
      </c>
      <c r="G411" s="41">
        <v>107036</v>
      </c>
      <c r="H411" s="42">
        <f t="shared" si="12"/>
        <v>0.5881098901098901</v>
      </c>
      <c r="I411" s="5"/>
      <c r="J411" s="1"/>
      <c r="K411" s="1"/>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c r="IU411" s="2"/>
      <c r="IV411" s="2"/>
    </row>
    <row r="412" spans="1:256" ht="12.75">
      <c r="A412" s="1"/>
      <c r="B412" s="88"/>
      <c r="C412" s="89"/>
      <c r="D412" s="38"/>
      <c r="E412" s="39"/>
      <c r="F412" s="40"/>
      <c r="G412" s="41"/>
      <c r="H412" s="42"/>
      <c r="I412" s="5"/>
      <c r="J412" s="1"/>
      <c r="K412" s="1"/>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c r="IV412" s="2"/>
    </row>
    <row r="413" spans="1:256" ht="12.75">
      <c r="A413" s="1"/>
      <c r="B413" s="88"/>
      <c r="C413" s="89"/>
      <c r="D413" s="33">
        <v>92195</v>
      </c>
      <c r="E413" s="34" t="s">
        <v>386</v>
      </c>
      <c r="F413" s="35">
        <f>F414</f>
        <v>40500</v>
      </c>
      <c r="G413" s="36">
        <f>G414</f>
        <v>2400</v>
      </c>
      <c r="H413" s="37">
        <f t="shared" si="12"/>
        <v>0.05925925925925926</v>
      </c>
      <c r="I413" s="5"/>
      <c r="J413" s="1"/>
      <c r="K413" s="1"/>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c r="IV413" s="2"/>
    </row>
    <row r="414" spans="1:256" ht="12.75">
      <c r="A414" s="1"/>
      <c r="B414" s="88"/>
      <c r="C414" s="89"/>
      <c r="D414" s="90"/>
      <c r="E414" s="91" t="s">
        <v>387</v>
      </c>
      <c r="F414" s="92">
        <f>SUM(F415:F416)</f>
        <v>40500</v>
      </c>
      <c r="G414" s="93">
        <f>SUM(G415:G416)</f>
        <v>2400</v>
      </c>
      <c r="H414" s="94">
        <f t="shared" si="12"/>
        <v>0.05925925925925926</v>
      </c>
      <c r="I414" s="5"/>
      <c r="J414" s="1"/>
      <c r="K414" s="1"/>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c r="IV414" s="2"/>
    </row>
    <row r="415" spans="1:256" ht="12.75">
      <c r="A415" s="1"/>
      <c r="B415" s="164" t="s">
        <v>388</v>
      </c>
      <c r="C415" s="164"/>
      <c r="D415" s="164"/>
      <c r="E415" s="91" t="s">
        <v>389</v>
      </c>
      <c r="F415" s="92">
        <v>28000</v>
      </c>
      <c r="G415" s="93">
        <v>2400</v>
      </c>
      <c r="H415" s="94">
        <f t="shared" si="12"/>
        <v>0.08571428571428572</v>
      </c>
      <c r="I415" s="5"/>
      <c r="J415" s="1"/>
      <c r="K415" s="1"/>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c r="IV415" s="2"/>
    </row>
    <row r="416" spans="1:256" ht="12.75">
      <c r="A416" s="1"/>
      <c r="B416" s="164"/>
      <c r="C416" s="164"/>
      <c r="D416" s="164"/>
      <c r="E416" s="39" t="s">
        <v>390</v>
      </c>
      <c r="F416" s="40">
        <v>12500</v>
      </c>
      <c r="G416" s="41">
        <v>0</v>
      </c>
      <c r="H416" s="94">
        <f t="shared" si="12"/>
        <v>0</v>
      </c>
      <c r="I416" s="5"/>
      <c r="J416" s="1"/>
      <c r="K416" s="1"/>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c r="IS416" s="2"/>
      <c r="IT416" s="2"/>
      <c r="IU416" s="2"/>
      <c r="IV416" s="2"/>
    </row>
    <row r="417" spans="1:256" ht="12.75">
      <c r="A417" s="1"/>
      <c r="B417" s="46"/>
      <c r="C417" s="69"/>
      <c r="D417" s="70"/>
      <c r="E417" s="71"/>
      <c r="F417" s="72"/>
      <c r="G417" s="73"/>
      <c r="H417" s="52"/>
      <c r="I417" s="5"/>
      <c r="J417" s="1"/>
      <c r="K417" s="1"/>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c r="IS417" s="2"/>
      <c r="IT417" s="2"/>
      <c r="IU417" s="2"/>
      <c r="IV417" s="2"/>
    </row>
    <row r="418" spans="1:256" ht="12.75">
      <c r="A418" s="1"/>
      <c r="B418" s="74" t="s">
        <v>391</v>
      </c>
      <c r="C418" s="17">
        <v>926</v>
      </c>
      <c r="D418" s="147"/>
      <c r="E418" s="19" t="s">
        <v>392</v>
      </c>
      <c r="F418" s="20">
        <f>F420</f>
        <v>56500</v>
      </c>
      <c r="G418" s="21">
        <f>G420</f>
        <v>43643</v>
      </c>
      <c r="H418" s="22">
        <f aca="true" t="shared" si="13" ref="H418:H426">G418/F418</f>
        <v>0.7724424778761062</v>
      </c>
      <c r="I418" s="5"/>
      <c r="J418" s="1"/>
      <c r="K418" s="1"/>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c r="IS418" s="2"/>
      <c r="IT418" s="2"/>
      <c r="IU418" s="2"/>
      <c r="IV418" s="2"/>
    </row>
    <row r="419" spans="1:256" ht="12.75">
      <c r="A419" s="1"/>
      <c r="B419" s="75"/>
      <c r="C419" s="25"/>
      <c r="D419" s="148"/>
      <c r="E419" s="27"/>
      <c r="F419" s="28"/>
      <c r="G419" s="29"/>
      <c r="H419" s="63"/>
      <c r="I419" s="5"/>
      <c r="J419" s="1"/>
      <c r="K419" s="1"/>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c r="IS419" s="2"/>
      <c r="IT419" s="2"/>
      <c r="IU419" s="2"/>
      <c r="IV419" s="2"/>
    </row>
    <row r="420" spans="1:256" ht="12.75">
      <c r="A420" s="1"/>
      <c r="B420" s="88"/>
      <c r="C420" s="89"/>
      <c r="D420" s="33">
        <v>92695</v>
      </c>
      <c r="E420" s="34" t="s">
        <v>393</v>
      </c>
      <c r="F420" s="35">
        <f>F421</f>
        <v>56500</v>
      </c>
      <c r="G420" s="36">
        <f>G421</f>
        <v>43643</v>
      </c>
      <c r="H420" s="37">
        <f t="shared" si="13"/>
        <v>0.7724424778761062</v>
      </c>
      <c r="I420" s="5"/>
      <c r="J420" s="1"/>
      <c r="K420" s="1"/>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c r="IS420" s="2"/>
      <c r="IT420" s="2"/>
      <c r="IU420" s="2"/>
      <c r="IV420" s="2"/>
    </row>
    <row r="421" spans="1:256" ht="12.75">
      <c r="A421" s="1"/>
      <c r="B421" s="88"/>
      <c r="C421" s="89"/>
      <c r="D421" s="90"/>
      <c r="E421" s="91" t="s">
        <v>394</v>
      </c>
      <c r="F421" s="92">
        <f>SUM(F422:F424)</f>
        <v>56500</v>
      </c>
      <c r="G421" s="93">
        <f>SUM(G422:G424)</f>
        <v>43643</v>
      </c>
      <c r="H421" s="94">
        <f t="shared" si="13"/>
        <v>0.7724424778761062</v>
      </c>
      <c r="I421" s="5"/>
      <c r="J421" s="1"/>
      <c r="K421" s="1"/>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c r="IS421" s="2"/>
      <c r="IT421" s="2"/>
      <c r="IU421" s="2"/>
      <c r="IV421" s="2"/>
    </row>
    <row r="422" spans="1:256" ht="12.75">
      <c r="A422" s="1"/>
      <c r="B422" s="88"/>
      <c r="C422" s="89"/>
      <c r="D422" s="90"/>
      <c r="E422" s="91" t="s">
        <v>395</v>
      </c>
      <c r="F422" s="92">
        <v>20000</v>
      </c>
      <c r="G422" s="93">
        <v>12500</v>
      </c>
      <c r="H422" s="94">
        <f t="shared" si="13"/>
        <v>0.625</v>
      </c>
      <c r="I422" s="5"/>
      <c r="J422" s="1"/>
      <c r="K422" s="1"/>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c r="IS422" s="2"/>
      <c r="IT422" s="2"/>
      <c r="IU422" s="2"/>
      <c r="IV422" s="2"/>
    </row>
    <row r="423" spans="1:256" ht="12.75">
      <c r="A423" s="1"/>
      <c r="B423" s="88"/>
      <c r="C423" s="89"/>
      <c r="D423" s="90"/>
      <c r="E423" s="91" t="s">
        <v>396</v>
      </c>
      <c r="F423" s="92">
        <v>29000</v>
      </c>
      <c r="G423" s="93">
        <v>28972</v>
      </c>
      <c r="H423" s="94">
        <f t="shared" si="13"/>
        <v>0.9990344827586207</v>
      </c>
      <c r="I423" s="5"/>
      <c r="J423" s="1"/>
      <c r="K423" s="1"/>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c r="IS423" s="2"/>
      <c r="IT423" s="2"/>
      <c r="IU423" s="2"/>
      <c r="IV423" s="2"/>
    </row>
    <row r="424" spans="1:256" ht="25.5">
      <c r="A424" s="1"/>
      <c r="B424" s="88"/>
      <c r="C424" s="89"/>
      <c r="D424" s="90"/>
      <c r="E424" s="91" t="s">
        <v>397</v>
      </c>
      <c r="F424" s="92">
        <v>7500</v>
      </c>
      <c r="G424" s="93">
        <v>2171</v>
      </c>
      <c r="H424" s="94">
        <f t="shared" si="13"/>
        <v>0.28946666666666665</v>
      </c>
      <c r="I424" s="122"/>
      <c r="J424" s="1"/>
      <c r="K424" s="1"/>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c r="IS424" s="2"/>
      <c r="IT424" s="2"/>
      <c r="IU424" s="2"/>
      <c r="IV424" s="2"/>
    </row>
    <row r="425" spans="1:256" ht="12.75">
      <c r="A425" s="1"/>
      <c r="B425" s="46"/>
      <c r="C425" s="47"/>
      <c r="D425" s="48"/>
      <c r="E425" s="49"/>
      <c r="F425" s="50"/>
      <c r="G425" s="51"/>
      <c r="H425" s="95"/>
      <c r="I425" s="122"/>
      <c r="J425" s="1"/>
      <c r="K425" s="1"/>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c r="IS425" s="2"/>
      <c r="IT425" s="2"/>
      <c r="IU425" s="2"/>
      <c r="IV425" s="2"/>
    </row>
    <row r="426" spans="1:256" ht="12.75">
      <c r="A426" s="1"/>
      <c r="B426" s="168"/>
      <c r="C426" s="168"/>
      <c r="D426" s="168"/>
      <c r="E426" s="250" t="s">
        <v>398</v>
      </c>
      <c r="F426" s="251">
        <f>F418+F403+F357+F337+F271+F257+F185+F180+F173+F133+F114+F80+F70+F54+F37+F29+F8+F164</f>
        <v>17112152</v>
      </c>
      <c r="G426" s="252">
        <f>G418+G403+G357+G337+G271+G257+G185+G180+G173+G133+G114+G80+G70+G54+G37+G29+G8+G164</f>
        <v>7900811.7</v>
      </c>
      <c r="H426" s="253">
        <f t="shared" si="13"/>
        <v>0.4617076624845315</v>
      </c>
      <c r="I426" s="5"/>
      <c r="J426" s="1"/>
      <c r="K426" s="1"/>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c r="IU426" s="2"/>
      <c r="IV426" s="2"/>
    </row>
    <row r="427" spans="1:256" ht="12.75">
      <c r="A427" s="1"/>
      <c r="B427" s="168"/>
      <c r="C427" s="168"/>
      <c r="D427" s="168"/>
      <c r="E427" s="250"/>
      <c r="F427" s="251"/>
      <c r="G427" s="252"/>
      <c r="H427" s="253"/>
      <c r="I427" s="5"/>
      <c r="J427" s="150"/>
      <c r="K427" s="150"/>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c r="IU427" s="2"/>
      <c r="IV427" s="2"/>
    </row>
  </sheetData>
  <mergeCells count="113">
    <mergeCell ref="E426:E427"/>
    <mergeCell ref="F426:F427"/>
    <mergeCell ref="G426:G427"/>
    <mergeCell ref="H426:H427"/>
    <mergeCell ref="B388:D389"/>
    <mergeCell ref="B400:D401"/>
    <mergeCell ref="B415:D416"/>
    <mergeCell ref="B426:D427"/>
    <mergeCell ref="B347:D347"/>
    <mergeCell ref="B355:D355"/>
    <mergeCell ref="B369:D369"/>
    <mergeCell ref="B383:D385"/>
    <mergeCell ref="B326:D326"/>
    <mergeCell ref="B331:D331"/>
    <mergeCell ref="B335:D335"/>
    <mergeCell ref="B346:D346"/>
    <mergeCell ref="B298:D298"/>
    <mergeCell ref="B305:D308"/>
    <mergeCell ref="B313:D313"/>
    <mergeCell ref="B319:D319"/>
    <mergeCell ref="B261:D261"/>
    <mergeCell ref="B267:D267"/>
    <mergeCell ref="B275:D291"/>
    <mergeCell ref="B294:D294"/>
    <mergeCell ref="B229:D229"/>
    <mergeCell ref="B236:D236"/>
    <mergeCell ref="B250:D250"/>
    <mergeCell ref="B255:D255"/>
    <mergeCell ref="B205:D205"/>
    <mergeCell ref="B214:D214"/>
    <mergeCell ref="B215:D215"/>
    <mergeCell ref="B219:D219"/>
    <mergeCell ref="B178:D178"/>
    <mergeCell ref="B194:D195"/>
    <mergeCell ref="B196:D196"/>
    <mergeCell ref="B204:D204"/>
    <mergeCell ref="E175:E176"/>
    <mergeCell ref="F175:F176"/>
    <mergeCell ref="G175:G176"/>
    <mergeCell ref="H175:H176"/>
    <mergeCell ref="B158:D159"/>
    <mergeCell ref="B162:D162"/>
    <mergeCell ref="B168:D171"/>
    <mergeCell ref="B175:B176"/>
    <mergeCell ref="C175:C176"/>
    <mergeCell ref="D175:D176"/>
    <mergeCell ref="G140:G143"/>
    <mergeCell ref="H140:H143"/>
    <mergeCell ref="B147:D149"/>
    <mergeCell ref="B152:D154"/>
    <mergeCell ref="E153:E154"/>
    <mergeCell ref="F153:F154"/>
    <mergeCell ref="G153:G154"/>
    <mergeCell ref="H153:H154"/>
    <mergeCell ref="B137:D137"/>
    <mergeCell ref="B140:D143"/>
    <mergeCell ref="E140:E143"/>
    <mergeCell ref="F140:F143"/>
    <mergeCell ref="H125:H126"/>
    <mergeCell ref="B130:D131"/>
    <mergeCell ref="E130:E131"/>
    <mergeCell ref="F130:F131"/>
    <mergeCell ref="G130:G131"/>
    <mergeCell ref="H130:H131"/>
    <mergeCell ref="B124:D126"/>
    <mergeCell ref="E125:E126"/>
    <mergeCell ref="F125:F126"/>
    <mergeCell ref="G125:G126"/>
    <mergeCell ref="E120:E122"/>
    <mergeCell ref="F120:F122"/>
    <mergeCell ref="G120:G122"/>
    <mergeCell ref="H120:H122"/>
    <mergeCell ref="B107:D112"/>
    <mergeCell ref="A120:A122"/>
    <mergeCell ref="B120:B122"/>
    <mergeCell ref="C120:C122"/>
    <mergeCell ref="D120:D122"/>
    <mergeCell ref="G96:G99"/>
    <mergeCell ref="H96:H99"/>
    <mergeCell ref="B102:D103"/>
    <mergeCell ref="E102:E103"/>
    <mergeCell ref="F102:F103"/>
    <mergeCell ref="G102:G103"/>
    <mergeCell ref="H102:H103"/>
    <mergeCell ref="B78:D78"/>
    <mergeCell ref="B96:D99"/>
    <mergeCell ref="E96:E99"/>
    <mergeCell ref="F96:F99"/>
    <mergeCell ref="B58:D59"/>
    <mergeCell ref="B62:D63"/>
    <mergeCell ref="B67:D68"/>
    <mergeCell ref="B74:D74"/>
    <mergeCell ref="F45:F46"/>
    <mergeCell ref="G45:G46"/>
    <mergeCell ref="H45:H46"/>
    <mergeCell ref="B52:D52"/>
    <mergeCell ref="B33:D34"/>
    <mergeCell ref="B41:D42"/>
    <mergeCell ref="B45:D48"/>
    <mergeCell ref="E45:E46"/>
    <mergeCell ref="B12:D12"/>
    <mergeCell ref="B16:D19"/>
    <mergeCell ref="B23:D23"/>
    <mergeCell ref="B27:D27"/>
    <mergeCell ref="B1:H1"/>
    <mergeCell ref="B3:H3"/>
    <mergeCell ref="B4:B5"/>
    <mergeCell ref="C4:C5"/>
    <mergeCell ref="D4:D5"/>
    <mergeCell ref="E4:E5"/>
    <mergeCell ref="F4:F5"/>
    <mergeCell ref="G4:G5"/>
    <mergeCell ref="H4:H5"/>
  </mergeCells>
  <printOptions horizontalCentered="1"/>
  <pageMargins left="1.3777777777777778" right="0.7479166666666667" top="1.2597222222222222" bottom="0.6694444444444445" header="0.5" footer="0.5"/>
  <pageSetup cellComments="asDisplayed"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V63"/>
  <sheetViews>
    <sheetView tabSelected="1" workbookViewId="0" topLeftCell="A1">
      <selection activeCell="I6" sqref="I6"/>
    </sheetView>
  </sheetViews>
  <sheetFormatPr defaultColWidth="9.140625" defaultRowHeight="12.75"/>
  <cols>
    <col min="1" max="1" width="3.57421875" style="0" customWidth="1"/>
    <col min="2" max="2" width="55.8515625" style="0" customWidth="1"/>
    <col min="3" max="3" width="10.7109375" style="0" customWidth="1"/>
    <col min="4" max="5" width="0" style="0" hidden="1" customWidth="1"/>
    <col min="6" max="6" width="10.57421875" style="0" customWidth="1"/>
    <col min="7" max="7" width="5.8515625" style="0" customWidth="1"/>
  </cols>
  <sheetData>
    <row r="1" spans="1:256" ht="12.75">
      <c r="A1" s="104"/>
      <c r="B1" s="1"/>
      <c r="C1" s="232" t="s">
        <v>399</v>
      </c>
      <c r="D1" s="232"/>
      <c r="E1" s="232"/>
      <c r="F1" s="232"/>
      <c r="G1" s="232"/>
      <c r="H1" s="104"/>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104"/>
      <c r="B2" s="1"/>
      <c r="C2" s="256" t="s">
        <v>451</v>
      </c>
      <c r="D2" s="232"/>
      <c r="E2" s="232"/>
      <c r="F2" s="232"/>
      <c r="G2" s="232"/>
      <c r="H2" s="104"/>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 r="A3" s="104"/>
      <c r="B3" s="1"/>
      <c r="C3" s="256" t="s">
        <v>452</v>
      </c>
      <c r="D3" s="232"/>
      <c r="E3" s="232"/>
      <c r="F3" s="232"/>
      <c r="G3" s="232"/>
      <c r="H3" s="104"/>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 r="A4" s="104"/>
      <c r="B4" s="104"/>
      <c r="C4" s="104"/>
      <c r="D4" s="104"/>
      <c r="E4" s="104"/>
      <c r="F4" s="104"/>
      <c r="G4" s="104"/>
      <c r="H4" s="10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2.75">
      <c r="A5" s="255" t="s">
        <v>400</v>
      </c>
      <c r="B5" s="255"/>
      <c r="C5" s="255"/>
      <c r="D5" s="255"/>
      <c r="E5" s="255"/>
      <c r="F5" s="255"/>
      <c r="G5" s="255"/>
      <c r="H5" s="104"/>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2.75">
      <c r="A6" s="121"/>
      <c r="B6" s="254"/>
      <c r="C6" s="254"/>
      <c r="D6" s="254"/>
      <c r="E6" s="121"/>
      <c r="F6" s="104"/>
      <c r="G6" s="104"/>
      <c r="H6" s="104"/>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2.75">
      <c r="A7" s="151" t="s">
        <v>401</v>
      </c>
      <c r="B7" s="152" t="s">
        <v>402</v>
      </c>
      <c r="C7" s="152" t="s">
        <v>403</v>
      </c>
      <c r="D7" s="152"/>
      <c r="E7" s="152"/>
      <c r="F7" s="152" t="s">
        <v>404</v>
      </c>
      <c r="G7" s="153" t="s">
        <v>405</v>
      </c>
      <c r="H7" s="104"/>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2.75">
      <c r="A8" s="154">
        <v>1</v>
      </c>
      <c r="B8" s="155">
        <v>2</v>
      </c>
      <c r="C8" s="155">
        <v>3</v>
      </c>
      <c r="D8" s="155"/>
      <c r="E8" s="155"/>
      <c r="F8" s="156">
        <v>4</v>
      </c>
      <c r="G8" s="157">
        <v>5</v>
      </c>
      <c r="H8" s="104"/>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2.75">
      <c r="A9" s="158"/>
      <c r="B9" s="159"/>
      <c r="C9" s="159"/>
      <c r="D9" s="159"/>
      <c r="E9" s="159"/>
      <c r="F9" s="160"/>
      <c r="G9" s="161"/>
      <c r="H9" s="104"/>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2.75">
      <c r="A10" s="169" t="s">
        <v>406</v>
      </c>
      <c r="B10" s="170" t="s">
        <v>407</v>
      </c>
      <c r="C10" s="171">
        <f>SUM(C12,C15)</f>
        <v>319500</v>
      </c>
      <c r="D10" s="171">
        <f>SUM(D12,D15)</f>
        <v>0</v>
      </c>
      <c r="E10" s="171">
        <f>SUM(E12,E15)</f>
        <v>0</v>
      </c>
      <c r="F10" s="171">
        <f>SUM(F12,F15)</f>
        <v>319500</v>
      </c>
      <c r="G10" s="172">
        <f>F10/C10</f>
        <v>1</v>
      </c>
      <c r="H10" s="104"/>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2.75">
      <c r="A11" s="173"/>
      <c r="B11" s="174"/>
      <c r="C11" s="175"/>
      <c r="D11" s="176"/>
      <c r="E11" s="177"/>
      <c r="F11" s="178"/>
      <c r="G11" s="179"/>
      <c r="H11" s="10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2.75">
      <c r="A12" s="180"/>
      <c r="B12" s="181" t="s">
        <v>408</v>
      </c>
      <c r="C12" s="182">
        <f>SUM(C13)</f>
        <v>110000</v>
      </c>
      <c r="D12" s="182">
        <f>SUM(D13)</f>
        <v>0</v>
      </c>
      <c r="E12" s="182">
        <f>SUM(E13)</f>
        <v>0</v>
      </c>
      <c r="F12" s="182">
        <f>SUM(F13)</f>
        <v>110000</v>
      </c>
      <c r="G12" s="183">
        <f aca="true" t="shared" si="0" ref="G12:G46">F12/C12</f>
        <v>1</v>
      </c>
      <c r="H12" s="184"/>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5"/>
      <c r="CT12" s="185"/>
      <c r="CU12" s="185"/>
      <c r="CV12" s="185"/>
      <c r="CW12" s="185"/>
      <c r="CX12" s="185"/>
      <c r="CY12" s="185"/>
      <c r="CZ12" s="185"/>
      <c r="DA12" s="185"/>
      <c r="DB12" s="185"/>
      <c r="DC12" s="185"/>
      <c r="DD12" s="185"/>
      <c r="DE12" s="185"/>
      <c r="DF12" s="185"/>
      <c r="DG12" s="185"/>
      <c r="DH12" s="185"/>
      <c r="DI12" s="185"/>
      <c r="DJ12" s="185"/>
      <c r="DK12" s="185"/>
      <c r="DL12" s="185"/>
      <c r="DM12" s="185"/>
      <c r="DN12" s="185"/>
      <c r="DO12" s="185"/>
      <c r="DP12" s="185"/>
      <c r="DQ12" s="185"/>
      <c r="DR12" s="185"/>
      <c r="DS12" s="185"/>
      <c r="DT12" s="185"/>
      <c r="DU12" s="185"/>
      <c r="DV12" s="185"/>
      <c r="DW12" s="185"/>
      <c r="DX12" s="185"/>
      <c r="DY12" s="185"/>
      <c r="DZ12" s="185"/>
      <c r="EA12" s="185"/>
      <c r="EB12" s="185"/>
      <c r="EC12" s="185"/>
      <c r="ED12" s="185"/>
      <c r="EE12" s="185"/>
      <c r="EF12" s="185"/>
      <c r="EG12" s="185"/>
      <c r="EH12" s="185"/>
      <c r="EI12" s="185"/>
      <c r="EJ12" s="185"/>
      <c r="EK12" s="185"/>
      <c r="EL12" s="185"/>
      <c r="EM12" s="185"/>
      <c r="EN12" s="185"/>
      <c r="EO12" s="185"/>
      <c r="EP12" s="185"/>
      <c r="EQ12" s="185"/>
      <c r="ER12" s="185"/>
      <c r="ES12" s="185"/>
      <c r="ET12" s="185"/>
      <c r="EU12" s="185"/>
      <c r="EV12" s="185"/>
      <c r="EW12" s="185"/>
      <c r="EX12" s="185"/>
      <c r="EY12" s="185"/>
      <c r="EZ12" s="185"/>
      <c r="FA12" s="185"/>
      <c r="FB12" s="185"/>
      <c r="FC12" s="185"/>
      <c r="FD12" s="185"/>
      <c r="FE12" s="185"/>
      <c r="FF12" s="185"/>
      <c r="FG12" s="185"/>
      <c r="FH12" s="185"/>
      <c r="FI12" s="185"/>
      <c r="FJ12" s="185"/>
      <c r="FK12" s="185"/>
      <c r="FL12" s="185"/>
      <c r="FM12" s="185"/>
      <c r="FN12" s="185"/>
      <c r="FO12" s="185"/>
      <c r="FP12" s="185"/>
      <c r="FQ12" s="185"/>
      <c r="FR12" s="185"/>
      <c r="FS12" s="185"/>
      <c r="FT12" s="185"/>
      <c r="FU12" s="185"/>
      <c r="FV12" s="185"/>
      <c r="FW12" s="185"/>
      <c r="FX12" s="185"/>
      <c r="FY12" s="185"/>
      <c r="FZ12" s="185"/>
      <c r="GA12" s="185"/>
      <c r="GB12" s="185"/>
      <c r="GC12" s="185"/>
      <c r="GD12" s="185"/>
      <c r="GE12" s="185"/>
      <c r="GF12" s="185"/>
      <c r="GG12" s="185"/>
      <c r="GH12" s="185"/>
      <c r="GI12" s="185"/>
      <c r="GJ12" s="185"/>
      <c r="GK12" s="185"/>
      <c r="GL12" s="185"/>
      <c r="GM12" s="185"/>
      <c r="GN12" s="185"/>
      <c r="GO12" s="185"/>
      <c r="GP12" s="185"/>
      <c r="GQ12" s="185"/>
      <c r="GR12" s="185"/>
      <c r="GS12" s="185"/>
      <c r="GT12" s="185"/>
      <c r="GU12" s="185"/>
      <c r="GV12" s="185"/>
      <c r="GW12" s="185"/>
      <c r="GX12" s="185"/>
      <c r="GY12" s="185"/>
      <c r="GZ12" s="185"/>
      <c r="HA12" s="185"/>
      <c r="HB12" s="185"/>
      <c r="HC12" s="185"/>
      <c r="HD12" s="185"/>
      <c r="HE12" s="185"/>
      <c r="HF12" s="185"/>
      <c r="HG12" s="185"/>
      <c r="HH12" s="185"/>
      <c r="HI12" s="185"/>
      <c r="HJ12" s="185"/>
      <c r="HK12" s="185"/>
      <c r="HL12" s="185"/>
      <c r="HM12" s="185"/>
      <c r="HN12" s="185"/>
      <c r="HO12" s="185"/>
      <c r="HP12" s="185"/>
      <c r="HQ12" s="185"/>
      <c r="HR12" s="185"/>
      <c r="HS12" s="185"/>
      <c r="HT12" s="185"/>
      <c r="HU12" s="185"/>
      <c r="HV12" s="185"/>
      <c r="HW12" s="185"/>
      <c r="HX12" s="185"/>
      <c r="HY12" s="185"/>
      <c r="HZ12" s="185"/>
      <c r="IA12" s="185"/>
      <c r="IB12" s="185"/>
      <c r="IC12" s="185"/>
      <c r="ID12" s="185"/>
      <c r="IE12" s="185"/>
      <c r="IF12" s="185"/>
      <c r="IG12" s="185"/>
      <c r="IH12" s="185"/>
      <c r="II12" s="185"/>
      <c r="IJ12" s="185"/>
      <c r="IK12" s="185"/>
      <c r="IL12" s="185"/>
      <c r="IM12" s="185"/>
      <c r="IN12" s="185"/>
      <c r="IO12" s="185"/>
      <c r="IP12" s="185"/>
      <c r="IQ12" s="185"/>
      <c r="IR12" s="185"/>
      <c r="IS12" s="185"/>
      <c r="IT12" s="185"/>
      <c r="IU12" s="185"/>
      <c r="IV12" s="185"/>
    </row>
    <row r="13" spans="1:256" ht="25.5">
      <c r="A13" s="186"/>
      <c r="B13" s="187" t="s">
        <v>409</v>
      </c>
      <c r="C13" s="188">
        <f>wydatkiopis!F68</f>
        <v>110000</v>
      </c>
      <c r="D13" s="189"/>
      <c r="E13" s="190"/>
      <c r="F13" s="189">
        <f>wydatkiopis!G68</f>
        <v>110000</v>
      </c>
      <c r="G13" s="183">
        <f>F13/C13</f>
        <v>1</v>
      </c>
      <c r="H13" s="104"/>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2.75">
      <c r="A14" s="186"/>
      <c r="B14" s="191"/>
      <c r="C14" s="188"/>
      <c r="D14" s="189"/>
      <c r="E14" s="190"/>
      <c r="F14" s="189"/>
      <c r="G14" s="183"/>
      <c r="H14" s="104"/>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2.75">
      <c r="A15" s="192"/>
      <c r="B15" s="181" t="s">
        <v>410</v>
      </c>
      <c r="C15" s="182">
        <f>SUM(C16:C18)</f>
        <v>209500</v>
      </c>
      <c r="D15" s="182">
        <f>SUM(D16:D18)</f>
        <v>0</v>
      </c>
      <c r="E15" s="182">
        <f>SUM(E16:E18)</f>
        <v>0</v>
      </c>
      <c r="F15" s="182">
        <f>SUM(F16:F18)</f>
        <v>209500</v>
      </c>
      <c r="G15" s="183">
        <f t="shared" si="0"/>
        <v>1</v>
      </c>
      <c r="H15" s="184"/>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c r="CT15" s="185"/>
      <c r="CU15" s="185"/>
      <c r="CV15" s="185"/>
      <c r="CW15" s="185"/>
      <c r="CX15" s="185"/>
      <c r="CY15" s="185"/>
      <c r="CZ15" s="185"/>
      <c r="DA15" s="185"/>
      <c r="DB15" s="185"/>
      <c r="DC15" s="185"/>
      <c r="DD15" s="185"/>
      <c r="DE15" s="185"/>
      <c r="DF15" s="185"/>
      <c r="DG15" s="185"/>
      <c r="DH15" s="185"/>
      <c r="DI15" s="185"/>
      <c r="DJ15" s="185"/>
      <c r="DK15" s="185"/>
      <c r="DL15" s="185"/>
      <c r="DM15" s="185"/>
      <c r="DN15" s="185"/>
      <c r="DO15" s="185"/>
      <c r="DP15" s="185"/>
      <c r="DQ15" s="185"/>
      <c r="DR15" s="185"/>
      <c r="DS15" s="185"/>
      <c r="DT15" s="185"/>
      <c r="DU15" s="185"/>
      <c r="DV15" s="185"/>
      <c r="DW15" s="185"/>
      <c r="DX15" s="185"/>
      <c r="DY15" s="185"/>
      <c r="DZ15" s="185"/>
      <c r="EA15" s="185"/>
      <c r="EB15" s="185"/>
      <c r="EC15" s="185"/>
      <c r="ED15" s="185"/>
      <c r="EE15" s="185"/>
      <c r="EF15" s="185"/>
      <c r="EG15" s="185"/>
      <c r="EH15" s="185"/>
      <c r="EI15" s="185"/>
      <c r="EJ15" s="185"/>
      <c r="EK15" s="185"/>
      <c r="EL15" s="185"/>
      <c r="EM15" s="185"/>
      <c r="EN15" s="185"/>
      <c r="EO15" s="185"/>
      <c r="EP15" s="185"/>
      <c r="EQ15" s="185"/>
      <c r="ER15" s="185"/>
      <c r="ES15" s="185"/>
      <c r="ET15" s="185"/>
      <c r="EU15" s="185"/>
      <c r="EV15" s="185"/>
      <c r="EW15" s="185"/>
      <c r="EX15" s="185"/>
      <c r="EY15" s="185"/>
      <c r="EZ15" s="185"/>
      <c r="FA15" s="185"/>
      <c r="FB15" s="185"/>
      <c r="FC15" s="185"/>
      <c r="FD15" s="185"/>
      <c r="FE15" s="185"/>
      <c r="FF15" s="185"/>
      <c r="FG15" s="185"/>
      <c r="FH15" s="185"/>
      <c r="FI15" s="185"/>
      <c r="FJ15" s="185"/>
      <c r="FK15" s="185"/>
      <c r="FL15" s="185"/>
      <c r="FM15" s="185"/>
      <c r="FN15" s="185"/>
      <c r="FO15" s="185"/>
      <c r="FP15" s="185"/>
      <c r="FQ15" s="185"/>
      <c r="FR15" s="185"/>
      <c r="FS15" s="185"/>
      <c r="FT15" s="185"/>
      <c r="FU15" s="185"/>
      <c r="FV15" s="185"/>
      <c r="FW15" s="185"/>
      <c r="FX15" s="185"/>
      <c r="FY15" s="185"/>
      <c r="FZ15" s="185"/>
      <c r="GA15" s="185"/>
      <c r="GB15" s="185"/>
      <c r="GC15" s="185"/>
      <c r="GD15" s="185"/>
      <c r="GE15" s="185"/>
      <c r="GF15" s="185"/>
      <c r="GG15" s="185"/>
      <c r="GH15" s="185"/>
      <c r="GI15" s="185"/>
      <c r="GJ15" s="185"/>
      <c r="GK15" s="185"/>
      <c r="GL15" s="185"/>
      <c r="GM15" s="185"/>
      <c r="GN15" s="185"/>
      <c r="GO15" s="185"/>
      <c r="GP15" s="185"/>
      <c r="GQ15" s="185"/>
      <c r="GR15" s="185"/>
      <c r="GS15" s="185"/>
      <c r="GT15" s="185"/>
      <c r="GU15" s="185"/>
      <c r="GV15" s="185"/>
      <c r="GW15" s="185"/>
      <c r="GX15" s="185"/>
      <c r="GY15" s="185"/>
      <c r="GZ15" s="185"/>
      <c r="HA15" s="185"/>
      <c r="HB15" s="185"/>
      <c r="HC15" s="185"/>
      <c r="HD15" s="185"/>
      <c r="HE15" s="185"/>
      <c r="HF15" s="185"/>
      <c r="HG15" s="185"/>
      <c r="HH15" s="185"/>
      <c r="HI15" s="185"/>
      <c r="HJ15" s="185"/>
      <c r="HK15" s="185"/>
      <c r="HL15" s="185"/>
      <c r="HM15" s="185"/>
      <c r="HN15" s="185"/>
      <c r="HO15" s="185"/>
      <c r="HP15" s="185"/>
      <c r="HQ15" s="185"/>
      <c r="HR15" s="185"/>
      <c r="HS15" s="185"/>
      <c r="HT15" s="185"/>
      <c r="HU15" s="185"/>
      <c r="HV15" s="185"/>
      <c r="HW15" s="185"/>
      <c r="HX15" s="185"/>
      <c r="HY15" s="185"/>
      <c r="HZ15" s="185"/>
      <c r="IA15" s="185"/>
      <c r="IB15" s="185"/>
      <c r="IC15" s="185"/>
      <c r="ID15" s="185"/>
      <c r="IE15" s="185"/>
      <c r="IF15" s="185"/>
      <c r="IG15" s="185"/>
      <c r="IH15" s="185"/>
      <c r="II15" s="185"/>
      <c r="IJ15" s="185"/>
      <c r="IK15" s="185"/>
      <c r="IL15" s="185"/>
      <c r="IM15" s="185"/>
      <c r="IN15" s="185"/>
      <c r="IO15" s="185"/>
      <c r="IP15" s="185"/>
      <c r="IQ15" s="185"/>
      <c r="IR15" s="185"/>
      <c r="IS15" s="185"/>
      <c r="IT15" s="185"/>
      <c r="IU15" s="185"/>
      <c r="IV15" s="185"/>
    </row>
    <row r="16" spans="1:256" ht="12.75">
      <c r="A16" s="193"/>
      <c r="B16" s="191" t="s">
        <v>411</v>
      </c>
      <c r="C16" s="189">
        <f>wydatkiopis!F375</f>
        <v>120000</v>
      </c>
      <c r="D16" s="189"/>
      <c r="E16" s="190"/>
      <c r="F16" s="189">
        <f>wydatkiopis!G375</f>
        <v>120000</v>
      </c>
      <c r="G16" s="183">
        <f t="shared" si="0"/>
        <v>1</v>
      </c>
      <c r="H16" s="10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2.75">
      <c r="A17" s="193"/>
      <c r="B17" s="191" t="s">
        <v>412</v>
      </c>
      <c r="C17" s="189">
        <f>wydatkiopis!F379</f>
        <v>80000</v>
      </c>
      <c r="D17" s="189"/>
      <c r="E17" s="190"/>
      <c r="F17" s="189">
        <f>wydatkiopis!G379</f>
        <v>80000</v>
      </c>
      <c r="G17" s="183">
        <f t="shared" si="0"/>
        <v>1</v>
      </c>
      <c r="H17" s="104"/>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 r="A18" s="186"/>
      <c r="B18" s="194" t="s">
        <v>413</v>
      </c>
      <c r="C18" s="188">
        <f>wydatkiopis!F394</f>
        <v>9500</v>
      </c>
      <c r="D18" s="189"/>
      <c r="E18" s="190"/>
      <c r="F18" s="189">
        <f>wydatkiopis!G394</f>
        <v>9500</v>
      </c>
      <c r="G18" s="183">
        <f t="shared" si="0"/>
        <v>1</v>
      </c>
      <c r="H18" s="104"/>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 r="A19" s="186"/>
      <c r="B19" s="194" t="s">
        <v>414</v>
      </c>
      <c r="C19" s="188"/>
      <c r="D19" s="189"/>
      <c r="E19" s="190"/>
      <c r="F19" s="195"/>
      <c r="G19" s="183"/>
      <c r="H19" s="104"/>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 r="A20" s="201"/>
      <c r="B20" s="202"/>
      <c r="C20" s="203"/>
      <c r="D20" s="204"/>
      <c r="E20" s="205"/>
      <c r="F20" s="206"/>
      <c r="G20" s="207"/>
      <c r="H20" s="10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2.75">
      <c r="A21" s="169" t="s">
        <v>415</v>
      </c>
      <c r="B21" s="170" t="s">
        <v>416</v>
      </c>
      <c r="C21" s="171">
        <f>SUM(C24)+C28</f>
        <v>139000</v>
      </c>
      <c r="D21" s="171">
        <f>SUM(D24)+D28</f>
        <v>0</v>
      </c>
      <c r="E21" s="171">
        <f>SUM(E24)+E28</f>
        <v>0</v>
      </c>
      <c r="F21" s="171">
        <f>SUM(F24)+F28</f>
        <v>96075</v>
      </c>
      <c r="G21" s="172">
        <f t="shared" si="0"/>
        <v>0.6911870503597123</v>
      </c>
      <c r="H21" s="104"/>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2.75">
      <c r="A22" s="208"/>
      <c r="B22" s="174"/>
      <c r="C22" s="176"/>
      <c r="D22" s="176"/>
      <c r="E22" s="177"/>
      <c r="F22" s="178"/>
      <c r="G22" s="179"/>
      <c r="H22" s="104"/>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2.75">
      <c r="A23" s="192"/>
      <c r="B23" s="181" t="s">
        <v>417</v>
      </c>
      <c r="C23" s="209">
        <f>C24</f>
        <v>119000</v>
      </c>
      <c r="D23" s="209">
        <f>D24</f>
        <v>0</v>
      </c>
      <c r="E23" s="209">
        <f>E24</f>
        <v>0</v>
      </c>
      <c r="F23" s="209">
        <f>F24</f>
        <v>83575</v>
      </c>
      <c r="G23" s="183">
        <f t="shared" si="0"/>
        <v>0.7023109243697478</v>
      </c>
      <c r="H23" s="184"/>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5"/>
      <c r="ES23" s="185"/>
      <c r="ET23" s="185"/>
      <c r="EU23" s="185"/>
      <c r="EV23" s="185"/>
      <c r="EW23" s="185"/>
      <c r="EX23" s="185"/>
      <c r="EY23" s="185"/>
      <c r="EZ23" s="185"/>
      <c r="FA23" s="185"/>
      <c r="FB23" s="185"/>
      <c r="FC23" s="185"/>
      <c r="FD23" s="185"/>
      <c r="FE23" s="185"/>
      <c r="FF23" s="185"/>
      <c r="FG23" s="185"/>
      <c r="FH23" s="185"/>
      <c r="FI23" s="185"/>
      <c r="FJ23" s="185"/>
      <c r="FK23" s="185"/>
      <c r="FL23" s="185"/>
      <c r="FM23" s="185"/>
      <c r="FN23" s="185"/>
      <c r="FO23" s="185"/>
      <c r="FP23" s="185"/>
      <c r="FQ23" s="185"/>
      <c r="FR23" s="185"/>
      <c r="FS23" s="185"/>
      <c r="FT23" s="185"/>
      <c r="FU23" s="185"/>
      <c r="FV23" s="185"/>
      <c r="FW23" s="185"/>
      <c r="FX23" s="185"/>
      <c r="FY23" s="185"/>
      <c r="FZ23" s="185"/>
      <c r="GA23" s="185"/>
      <c r="GB23" s="185"/>
      <c r="GC23" s="185"/>
      <c r="GD23" s="185"/>
      <c r="GE23" s="185"/>
      <c r="GF23" s="185"/>
      <c r="GG23" s="185"/>
      <c r="GH23" s="185"/>
      <c r="GI23" s="185"/>
      <c r="GJ23" s="185"/>
      <c r="GK23" s="185"/>
      <c r="GL23" s="185"/>
      <c r="GM23" s="185"/>
      <c r="GN23" s="185"/>
      <c r="GO23" s="185"/>
      <c r="GP23" s="185"/>
      <c r="GQ23" s="185"/>
      <c r="GR23" s="185"/>
      <c r="GS23" s="185"/>
      <c r="GT23" s="185"/>
      <c r="GU23" s="185"/>
      <c r="GV23" s="185"/>
      <c r="GW23" s="185"/>
      <c r="GX23" s="185"/>
      <c r="GY23" s="185"/>
      <c r="GZ23" s="185"/>
      <c r="HA23" s="185"/>
      <c r="HB23" s="185"/>
      <c r="HC23" s="185"/>
      <c r="HD23" s="185"/>
      <c r="HE23" s="185"/>
      <c r="HF23" s="185"/>
      <c r="HG23" s="185"/>
      <c r="HH23" s="185"/>
      <c r="HI23" s="185"/>
      <c r="HJ23" s="185"/>
      <c r="HK23" s="185"/>
      <c r="HL23" s="185"/>
      <c r="HM23" s="185"/>
      <c r="HN23" s="185"/>
      <c r="HO23" s="185"/>
      <c r="HP23" s="185"/>
      <c r="HQ23" s="185"/>
      <c r="HR23" s="185"/>
      <c r="HS23" s="185"/>
      <c r="HT23" s="185"/>
      <c r="HU23" s="185"/>
      <c r="HV23" s="185"/>
      <c r="HW23" s="185"/>
      <c r="HX23" s="185"/>
      <c r="HY23" s="185"/>
      <c r="HZ23" s="185"/>
      <c r="IA23" s="185"/>
      <c r="IB23" s="185"/>
      <c r="IC23" s="185"/>
      <c r="ID23" s="185"/>
      <c r="IE23" s="185"/>
      <c r="IF23" s="185"/>
      <c r="IG23" s="185"/>
      <c r="IH23" s="185"/>
      <c r="II23" s="185"/>
      <c r="IJ23" s="185"/>
      <c r="IK23" s="185"/>
      <c r="IL23" s="185"/>
      <c r="IM23" s="185"/>
      <c r="IN23" s="185"/>
      <c r="IO23" s="185"/>
      <c r="IP23" s="185"/>
      <c r="IQ23" s="185"/>
      <c r="IR23" s="185"/>
      <c r="IS23" s="185"/>
      <c r="IT23" s="185"/>
      <c r="IU23" s="185"/>
      <c r="IV23" s="185"/>
    </row>
    <row r="24" spans="1:256" ht="12.75">
      <c r="A24" s="186"/>
      <c r="B24" s="194" t="s">
        <v>418</v>
      </c>
      <c r="C24" s="189">
        <f>wydatkiopis!F261</f>
        <v>119000</v>
      </c>
      <c r="D24" s="189"/>
      <c r="E24" s="190"/>
      <c r="F24" s="189">
        <f>wydatkiopis!G261</f>
        <v>83575</v>
      </c>
      <c r="G24" s="183">
        <f t="shared" si="0"/>
        <v>0.7023109243697478</v>
      </c>
      <c r="H24" s="104"/>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2.75">
      <c r="A25" s="193"/>
      <c r="B25" s="191" t="s">
        <v>419</v>
      </c>
      <c r="C25" s="189">
        <f>C24</f>
        <v>119000</v>
      </c>
      <c r="D25" s="195"/>
      <c r="E25" s="190"/>
      <c r="F25" s="189">
        <f>F24</f>
        <v>83575</v>
      </c>
      <c r="G25" s="183">
        <f t="shared" si="0"/>
        <v>0.7023109243697478</v>
      </c>
      <c r="H25" s="104"/>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2.75">
      <c r="A26" s="193"/>
      <c r="B26" s="191"/>
      <c r="C26" s="189"/>
      <c r="D26" s="195"/>
      <c r="E26" s="190"/>
      <c r="F26" s="195"/>
      <c r="G26" s="183"/>
      <c r="H26" s="104"/>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2.75">
      <c r="A27" s="192"/>
      <c r="B27" s="181" t="s">
        <v>420</v>
      </c>
      <c r="C27" s="182">
        <f>C28</f>
        <v>20000</v>
      </c>
      <c r="D27" s="182">
        <f>D28</f>
        <v>0</v>
      </c>
      <c r="E27" s="182">
        <f>E28</f>
        <v>0</v>
      </c>
      <c r="F27" s="182">
        <f>F28</f>
        <v>12500</v>
      </c>
      <c r="G27" s="183">
        <f t="shared" si="0"/>
        <v>0.625</v>
      </c>
      <c r="H27" s="184"/>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c r="BZ27" s="185"/>
      <c r="CA27" s="185"/>
      <c r="CB27" s="185"/>
      <c r="CC27" s="185"/>
      <c r="CD27" s="185"/>
      <c r="CE27" s="185"/>
      <c r="CF27" s="185"/>
      <c r="CG27" s="185"/>
      <c r="CH27" s="185"/>
      <c r="CI27" s="185"/>
      <c r="CJ27" s="185"/>
      <c r="CK27" s="185"/>
      <c r="CL27" s="185"/>
      <c r="CM27" s="185"/>
      <c r="CN27" s="185"/>
      <c r="CO27" s="185"/>
      <c r="CP27" s="185"/>
      <c r="CQ27" s="185"/>
      <c r="CR27" s="185"/>
      <c r="CS27" s="185"/>
      <c r="CT27" s="185"/>
      <c r="CU27" s="185"/>
      <c r="CV27" s="185"/>
      <c r="CW27" s="185"/>
      <c r="CX27" s="185"/>
      <c r="CY27" s="185"/>
      <c r="CZ27" s="185"/>
      <c r="DA27" s="185"/>
      <c r="DB27" s="185"/>
      <c r="DC27" s="185"/>
      <c r="DD27" s="185"/>
      <c r="DE27" s="185"/>
      <c r="DF27" s="185"/>
      <c r="DG27" s="185"/>
      <c r="DH27" s="185"/>
      <c r="DI27" s="185"/>
      <c r="DJ27" s="185"/>
      <c r="DK27" s="185"/>
      <c r="DL27" s="185"/>
      <c r="DM27" s="185"/>
      <c r="DN27" s="185"/>
      <c r="DO27" s="185"/>
      <c r="DP27" s="185"/>
      <c r="DQ27" s="185"/>
      <c r="DR27" s="185"/>
      <c r="DS27" s="185"/>
      <c r="DT27" s="185"/>
      <c r="DU27" s="185"/>
      <c r="DV27" s="185"/>
      <c r="DW27" s="185"/>
      <c r="DX27" s="185"/>
      <c r="DY27" s="185"/>
      <c r="DZ27" s="185"/>
      <c r="EA27" s="185"/>
      <c r="EB27" s="185"/>
      <c r="EC27" s="185"/>
      <c r="ED27" s="185"/>
      <c r="EE27" s="185"/>
      <c r="EF27" s="185"/>
      <c r="EG27" s="185"/>
      <c r="EH27" s="185"/>
      <c r="EI27" s="185"/>
      <c r="EJ27" s="185"/>
      <c r="EK27" s="185"/>
      <c r="EL27" s="185"/>
      <c r="EM27" s="185"/>
      <c r="EN27" s="185"/>
      <c r="EO27" s="185"/>
      <c r="EP27" s="185"/>
      <c r="EQ27" s="185"/>
      <c r="ER27" s="185"/>
      <c r="ES27" s="185"/>
      <c r="ET27" s="185"/>
      <c r="EU27" s="185"/>
      <c r="EV27" s="185"/>
      <c r="EW27" s="185"/>
      <c r="EX27" s="185"/>
      <c r="EY27" s="185"/>
      <c r="EZ27" s="185"/>
      <c r="FA27" s="185"/>
      <c r="FB27" s="185"/>
      <c r="FC27" s="185"/>
      <c r="FD27" s="185"/>
      <c r="FE27" s="185"/>
      <c r="FF27" s="185"/>
      <c r="FG27" s="185"/>
      <c r="FH27" s="185"/>
      <c r="FI27" s="185"/>
      <c r="FJ27" s="185"/>
      <c r="FK27" s="185"/>
      <c r="FL27" s="185"/>
      <c r="FM27" s="185"/>
      <c r="FN27" s="185"/>
      <c r="FO27" s="185"/>
      <c r="FP27" s="185"/>
      <c r="FQ27" s="185"/>
      <c r="FR27" s="185"/>
      <c r="FS27" s="185"/>
      <c r="FT27" s="185"/>
      <c r="FU27" s="185"/>
      <c r="FV27" s="185"/>
      <c r="FW27" s="185"/>
      <c r="FX27" s="185"/>
      <c r="FY27" s="185"/>
      <c r="FZ27" s="185"/>
      <c r="GA27" s="185"/>
      <c r="GB27" s="185"/>
      <c r="GC27" s="185"/>
      <c r="GD27" s="185"/>
      <c r="GE27" s="185"/>
      <c r="GF27" s="185"/>
      <c r="GG27" s="185"/>
      <c r="GH27" s="185"/>
      <c r="GI27" s="185"/>
      <c r="GJ27" s="185"/>
      <c r="GK27" s="185"/>
      <c r="GL27" s="185"/>
      <c r="GM27" s="185"/>
      <c r="GN27" s="185"/>
      <c r="GO27" s="185"/>
      <c r="GP27" s="185"/>
      <c r="GQ27" s="185"/>
      <c r="GR27" s="185"/>
      <c r="GS27" s="185"/>
      <c r="GT27" s="185"/>
      <c r="GU27" s="185"/>
      <c r="GV27" s="185"/>
      <c r="GW27" s="185"/>
      <c r="GX27" s="185"/>
      <c r="GY27" s="185"/>
      <c r="GZ27" s="185"/>
      <c r="HA27" s="185"/>
      <c r="HB27" s="185"/>
      <c r="HC27" s="185"/>
      <c r="HD27" s="185"/>
      <c r="HE27" s="185"/>
      <c r="HF27" s="185"/>
      <c r="HG27" s="185"/>
      <c r="HH27" s="185"/>
      <c r="HI27" s="185"/>
      <c r="HJ27" s="185"/>
      <c r="HK27" s="185"/>
      <c r="HL27" s="185"/>
      <c r="HM27" s="185"/>
      <c r="HN27" s="185"/>
      <c r="HO27" s="185"/>
      <c r="HP27" s="185"/>
      <c r="HQ27" s="185"/>
      <c r="HR27" s="185"/>
      <c r="HS27" s="185"/>
      <c r="HT27" s="185"/>
      <c r="HU27" s="185"/>
      <c r="HV27" s="185"/>
      <c r="HW27" s="185"/>
      <c r="HX27" s="185"/>
      <c r="HY27" s="185"/>
      <c r="HZ27" s="185"/>
      <c r="IA27" s="185"/>
      <c r="IB27" s="185"/>
      <c r="IC27" s="185"/>
      <c r="ID27" s="185"/>
      <c r="IE27" s="185"/>
      <c r="IF27" s="185"/>
      <c r="IG27" s="185"/>
      <c r="IH27" s="185"/>
      <c r="II27" s="185"/>
      <c r="IJ27" s="185"/>
      <c r="IK27" s="185"/>
      <c r="IL27" s="185"/>
      <c r="IM27" s="185"/>
      <c r="IN27" s="185"/>
      <c r="IO27" s="185"/>
      <c r="IP27" s="185"/>
      <c r="IQ27" s="185"/>
      <c r="IR27" s="185"/>
      <c r="IS27" s="185"/>
      <c r="IT27" s="185"/>
      <c r="IU27" s="185"/>
      <c r="IV27" s="185"/>
    </row>
    <row r="28" spans="1:256" ht="12.75">
      <c r="A28" s="193"/>
      <c r="B28" s="191" t="s">
        <v>421</v>
      </c>
      <c r="C28" s="189">
        <f>wydatkiopis!F422</f>
        <v>20000</v>
      </c>
      <c r="D28" s="189"/>
      <c r="E28" s="190"/>
      <c r="F28" s="189">
        <f>wydatkiopis!G422</f>
        <v>12500</v>
      </c>
      <c r="G28" s="183">
        <f t="shared" si="0"/>
        <v>0.625</v>
      </c>
      <c r="H28" s="104"/>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2.75">
      <c r="A29" s="193"/>
      <c r="B29" s="191" t="s">
        <v>422</v>
      </c>
      <c r="C29" s="189">
        <f>C28</f>
        <v>20000</v>
      </c>
      <c r="D29" s="189">
        <f>D28</f>
        <v>0</v>
      </c>
      <c r="E29" s="189">
        <f>E28</f>
        <v>0</v>
      </c>
      <c r="F29" s="189">
        <f>F28</f>
        <v>12500</v>
      </c>
      <c r="G29" s="183">
        <f t="shared" si="0"/>
        <v>0.625</v>
      </c>
      <c r="H29" s="104"/>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2.75">
      <c r="A30" s="210"/>
      <c r="B30" s="211"/>
      <c r="C30" s="204"/>
      <c r="D30" s="204"/>
      <c r="E30" s="205"/>
      <c r="F30" s="206"/>
      <c r="G30" s="207"/>
      <c r="H30" s="104"/>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2.75">
      <c r="A31" s="169" t="s">
        <v>423</v>
      </c>
      <c r="B31" s="170" t="s">
        <v>424</v>
      </c>
      <c r="C31" s="171">
        <f>C33+C37</f>
        <v>811580</v>
      </c>
      <c r="D31" s="171">
        <f>D33+D37</f>
        <v>0</v>
      </c>
      <c r="E31" s="171">
        <f>E33+E37</f>
        <v>0</v>
      </c>
      <c r="F31" s="171">
        <f>F33+F37</f>
        <v>497036</v>
      </c>
      <c r="G31" s="172">
        <f t="shared" si="0"/>
        <v>0.6124300746691639</v>
      </c>
      <c r="H31" s="104"/>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2.75">
      <c r="A32" s="173"/>
      <c r="B32" s="212"/>
      <c r="C32" s="175"/>
      <c r="D32" s="175"/>
      <c r="E32" s="175"/>
      <c r="F32" s="175"/>
      <c r="G32" s="179"/>
      <c r="H32" s="104"/>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2.75">
      <c r="A33" s="192"/>
      <c r="B33" s="181" t="s">
        <v>425</v>
      </c>
      <c r="C33" s="182">
        <f>C34</f>
        <v>12000</v>
      </c>
      <c r="D33" s="182">
        <f>D34</f>
        <v>0</v>
      </c>
      <c r="E33" s="182">
        <f>E34</f>
        <v>0</v>
      </c>
      <c r="F33" s="182">
        <f>F34</f>
        <v>0</v>
      </c>
      <c r="G33" s="183">
        <f t="shared" si="0"/>
        <v>0</v>
      </c>
      <c r="H33" s="104"/>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2.75">
      <c r="A34" s="193"/>
      <c r="B34" s="191" t="s">
        <v>426</v>
      </c>
      <c r="C34" s="188">
        <f>wydatkiopis!F262</f>
        <v>12000</v>
      </c>
      <c r="D34" s="189"/>
      <c r="E34" s="190"/>
      <c r="F34" s="189">
        <f>wydatkiopis!G262</f>
        <v>0</v>
      </c>
      <c r="G34" s="183">
        <f t="shared" si="0"/>
        <v>0</v>
      </c>
      <c r="H34" s="104"/>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2.75">
      <c r="A35" s="193"/>
      <c r="B35" s="191" t="s">
        <v>427</v>
      </c>
      <c r="C35" s="188">
        <f>C34</f>
        <v>12000</v>
      </c>
      <c r="D35" s="188">
        <f>D34</f>
        <v>0</v>
      </c>
      <c r="E35" s="188">
        <f>E34</f>
        <v>0</v>
      </c>
      <c r="F35" s="188">
        <f>F34</f>
        <v>0</v>
      </c>
      <c r="G35" s="183">
        <f t="shared" si="0"/>
        <v>0</v>
      </c>
      <c r="H35" s="104"/>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2.75">
      <c r="A36" s="193"/>
      <c r="B36" s="191"/>
      <c r="C36" s="189"/>
      <c r="D36" s="189"/>
      <c r="E36" s="190"/>
      <c r="F36" s="195"/>
      <c r="G36" s="183"/>
      <c r="H36" s="104"/>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2.75">
      <c r="A37" s="192"/>
      <c r="B37" s="181" t="s">
        <v>428</v>
      </c>
      <c r="C37" s="182">
        <f>C38+C40</f>
        <v>799580</v>
      </c>
      <c r="D37" s="182">
        <f>D38+D40</f>
        <v>0</v>
      </c>
      <c r="E37" s="182">
        <f>E38+E40</f>
        <v>0</v>
      </c>
      <c r="F37" s="182">
        <f>F38+F40</f>
        <v>497036</v>
      </c>
      <c r="G37" s="183">
        <f t="shared" si="0"/>
        <v>0.6216213512093849</v>
      </c>
      <c r="H37" s="104"/>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2.75">
      <c r="A38" s="186"/>
      <c r="B38" s="194" t="s">
        <v>429</v>
      </c>
      <c r="C38" s="188">
        <f>wydatkiopis!F407</f>
        <v>617580</v>
      </c>
      <c r="D38" s="189"/>
      <c r="E38" s="190"/>
      <c r="F38" s="189">
        <f>wydatkiopis!G407</f>
        <v>390000</v>
      </c>
      <c r="G38" s="183">
        <f t="shared" si="0"/>
        <v>0.6314971339745458</v>
      </c>
      <c r="H38" s="104"/>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2.75">
      <c r="A39" s="186"/>
      <c r="B39" s="191" t="s">
        <v>430</v>
      </c>
      <c r="C39" s="188">
        <f>C38</f>
        <v>617580</v>
      </c>
      <c r="D39" s="189"/>
      <c r="E39" s="190"/>
      <c r="F39" s="189">
        <f>F38</f>
        <v>390000</v>
      </c>
      <c r="G39" s="183">
        <f t="shared" si="0"/>
        <v>0.6314971339745458</v>
      </c>
      <c r="H39" s="104"/>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2.75">
      <c r="A40" s="186"/>
      <c r="B40" s="194" t="s">
        <v>431</v>
      </c>
      <c r="C40" s="188">
        <f>wydatkiopis!F411</f>
        <v>182000</v>
      </c>
      <c r="D40" s="189"/>
      <c r="E40" s="190"/>
      <c r="F40" s="189">
        <f>wydatkiopis!G411</f>
        <v>107036</v>
      </c>
      <c r="G40" s="183">
        <f t="shared" si="0"/>
        <v>0.5881098901098901</v>
      </c>
      <c r="H40" s="104"/>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2.75">
      <c r="A41" s="193"/>
      <c r="B41" s="191" t="s">
        <v>432</v>
      </c>
      <c r="C41" s="189">
        <f>C40</f>
        <v>182000</v>
      </c>
      <c r="D41" s="189">
        <f>D40</f>
        <v>0</v>
      </c>
      <c r="E41" s="189">
        <f>E40</f>
        <v>0</v>
      </c>
      <c r="F41" s="189">
        <f>F40</f>
        <v>107036</v>
      </c>
      <c r="G41" s="183">
        <f t="shared" si="0"/>
        <v>0.5881098901098901</v>
      </c>
      <c r="H41" s="104"/>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210"/>
      <c r="B42" s="211"/>
      <c r="C42" s="204"/>
      <c r="D42" s="204"/>
      <c r="E42" s="205"/>
      <c r="F42" s="206"/>
      <c r="G42" s="207"/>
      <c r="H42" s="104"/>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2.75">
      <c r="A43" s="169" t="s">
        <v>433</v>
      </c>
      <c r="B43" s="170" t="s">
        <v>434</v>
      </c>
      <c r="C43" s="171">
        <f>SUM(C45)</f>
        <v>70400</v>
      </c>
      <c r="D43" s="171">
        <f>SUM(D45)</f>
        <v>0</v>
      </c>
      <c r="E43" s="171">
        <f>SUM(E45)</f>
        <v>0</v>
      </c>
      <c r="F43" s="171">
        <f>SUM(F45)</f>
        <v>30212</v>
      </c>
      <c r="G43" s="172">
        <f t="shared" si="0"/>
        <v>0.42914772727272726</v>
      </c>
      <c r="H43" s="104"/>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12.75">
      <c r="A44" s="208"/>
      <c r="B44" s="174"/>
      <c r="C44" s="176"/>
      <c r="D44" s="176"/>
      <c r="E44" s="177"/>
      <c r="F44" s="178"/>
      <c r="G44" s="179"/>
      <c r="H44" s="104"/>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12.75">
      <c r="A45" s="192"/>
      <c r="B45" s="181" t="s">
        <v>435</v>
      </c>
      <c r="C45" s="182">
        <f>SUM(C46)</f>
        <v>70400</v>
      </c>
      <c r="D45" s="182">
        <f>SUM(D46)</f>
        <v>0</v>
      </c>
      <c r="E45" s="182">
        <f>SUM(E46)</f>
        <v>0</v>
      </c>
      <c r="F45" s="182">
        <f>SUM(F46)</f>
        <v>30212</v>
      </c>
      <c r="G45" s="183">
        <f t="shared" si="0"/>
        <v>0.42914772727272726</v>
      </c>
      <c r="H45" s="104"/>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12.75">
      <c r="A46" s="193"/>
      <c r="B46" s="194" t="s">
        <v>436</v>
      </c>
      <c r="C46" s="188">
        <f>C47</f>
        <v>70400</v>
      </c>
      <c r="D46" s="188">
        <f>D47</f>
        <v>0</v>
      </c>
      <c r="E46" s="188">
        <f>E47</f>
        <v>0</v>
      </c>
      <c r="F46" s="188">
        <f>F47</f>
        <v>30212</v>
      </c>
      <c r="G46" s="183">
        <f t="shared" si="0"/>
        <v>0.42914772727272726</v>
      </c>
      <c r="H46" s="104"/>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12.75">
      <c r="A47" s="193"/>
      <c r="B47" s="194" t="s">
        <v>437</v>
      </c>
      <c r="C47" s="188">
        <f>wydatkiopis!F393</f>
        <v>70400</v>
      </c>
      <c r="D47" s="213"/>
      <c r="E47" s="214"/>
      <c r="F47" s="189">
        <f>wydatkiopis!G393</f>
        <v>30212</v>
      </c>
      <c r="G47" s="183">
        <f t="shared" si="0"/>
        <v>0.42914772727272726</v>
      </c>
      <c r="H47" s="104"/>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12.75">
      <c r="A48" s="210"/>
      <c r="B48" s="202"/>
      <c r="C48" s="203"/>
      <c r="D48" s="215"/>
      <c r="E48" s="216"/>
      <c r="F48" s="206"/>
      <c r="G48" s="207"/>
      <c r="H48" s="104"/>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12.75">
      <c r="A49" s="169" t="s">
        <v>438</v>
      </c>
      <c r="B49" s="170" t="s">
        <v>439</v>
      </c>
      <c r="C49" s="171">
        <f>C51</f>
        <v>24000</v>
      </c>
      <c r="D49" s="171">
        <f>D51</f>
        <v>0</v>
      </c>
      <c r="E49" s="171">
        <f>E51</f>
        <v>0</v>
      </c>
      <c r="F49" s="171">
        <f>F51</f>
        <v>24000</v>
      </c>
      <c r="G49" s="172">
        <f t="shared" si="0"/>
        <v>1</v>
      </c>
      <c r="H49" s="104"/>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12.75">
      <c r="A50" s="208"/>
      <c r="B50" s="174"/>
      <c r="C50" s="176"/>
      <c r="D50" s="217" t="s">
        <v>440</v>
      </c>
      <c r="E50" s="218"/>
      <c r="F50" s="178"/>
      <c r="G50" s="179"/>
      <c r="H50" s="104"/>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12.75">
      <c r="A51" s="192"/>
      <c r="B51" s="181" t="s">
        <v>441</v>
      </c>
      <c r="C51" s="182">
        <f>C53</f>
        <v>24000</v>
      </c>
      <c r="D51" s="182">
        <f>D53</f>
        <v>0</v>
      </c>
      <c r="E51" s="182">
        <f>E53</f>
        <v>0</v>
      </c>
      <c r="F51" s="182">
        <f>F53</f>
        <v>24000</v>
      </c>
      <c r="G51" s="183">
        <f t="shared" si="0"/>
        <v>1</v>
      </c>
      <c r="H51" s="104"/>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12.75">
      <c r="A52" s="193"/>
      <c r="B52" s="191" t="s">
        <v>442</v>
      </c>
      <c r="C52" s="189">
        <f>C53</f>
        <v>24000</v>
      </c>
      <c r="D52" s="195"/>
      <c r="E52" s="195"/>
      <c r="F52" s="189">
        <f>F53</f>
        <v>24000</v>
      </c>
      <c r="G52" s="183">
        <f t="shared" si="0"/>
        <v>1</v>
      </c>
      <c r="H52" s="104"/>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12.75">
      <c r="A53" s="193"/>
      <c r="B53" s="191" t="s">
        <v>443</v>
      </c>
      <c r="C53" s="189">
        <f>wydatkiopis!F12</f>
        <v>24000</v>
      </c>
      <c r="D53" s="195"/>
      <c r="E53" s="195"/>
      <c r="F53" s="189">
        <f>wydatkiopis!G12</f>
        <v>24000</v>
      </c>
      <c r="G53" s="183">
        <f t="shared" si="0"/>
        <v>1</v>
      </c>
      <c r="H53" s="104"/>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12.75">
      <c r="A54" s="210"/>
      <c r="B54" s="211"/>
      <c r="C54" s="206"/>
      <c r="D54" s="206"/>
      <c r="E54" s="206"/>
      <c r="F54" s="206"/>
      <c r="G54" s="207"/>
      <c r="H54" s="104"/>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51">
      <c r="A55" s="219" t="s">
        <v>444</v>
      </c>
      <c r="B55" s="220" t="s">
        <v>445</v>
      </c>
      <c r="C55" s="221">
        <f>C56</f>
        <v>441898</v>
      </c>
      <c r="D55" s="221">
        <f>D56</f>
        <v>0</v>
      </c>
      <c r="E55" s="221">
        <f>E56</f>
        <v>0</v>
      </c>
      <c r="F55" s="221">
        <f>F56</f>
        <v>6534</v>
      </c>
      <c r="G55" s="222">
        <f t="shared" si="0"/>
        <v>0.014786217633933623</v>
      </c>
      <c r="H55" s="104"/>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ht="12.75">
      <c r="A56" s="208"/>
      <c r="B56" s="174" t="s">
        <v>446</v>
      </c>
      <c r="C56" s="176">
        <f>C57</f>
        <v>441898</v>
      </c>
      <c r="D56" s="178"/>
      <c r="E56" s="178"/>
      <c r="F56" s="176">
        <f>F57</f>
        <v>6534</v>
      </c>
      <c r="G56" s="179">
        <f t="shared" si="0"/>
        <v>0.014786217633933623</v>
      </c>
      <c r="H56" s="104"/>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12.75">
      <c r="A57" s="193"/>
      <c r="B57" s="191" t="s">
        <v>447</v>
      </c>
      <c r="C57" s="189">
        <f>SUM(C58:C59)</f>
        <v>441898</v>
      </c>
      <c r="D57" s="189">
        <f>SUM(D58:D59)</f>
        <v>0</v>
      </c>
      <c r="E57" s="189">
        <f>SUM(E58:E59)</f>
        <v>0</v>
      </c>
      <c r="F57" s="189">
        <f>SUM(F58:F59)</f>
        <v>6534</v>
      </c>
      <c r="G57" s="183">
        <f t="shared" si="0"/>
        <v>0.014786217633933623</v>
      </c>
      <c r="H57" s="104"/>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12.75">
      <c r="A58" s="193"/>
      <c r="B58" s="191" t="s">
        <v>448</v>
      </c>
      <c r="C58" s="189">
        <f>wydatkiopis!F361</f>
        <v>11000</v>
      </c>
      <c r="D58" s="195"/>
      <c r="E58" s="195"/>
      <c r="F58" s="189">
        <f>wydatkiopis!G361</f>
        <v>5000</v>
      </c>
      <c r="G58" s="183">
        <f t="shared" si="0"/>
        <v>0.45454545454545453</v>
      </c>
      <c r="H58" s="104"/>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12.75">
      <c r="A59" s="193"/>
      <c r="B59" s="191" t="s">
        <v>449</v>
      </c>
      <c r="C59" s="189">
        <f>wydatkiopis!F364</f>
        <v>430898</v>
      </c>
      <c r="D59" s="195"/>
      <c r="E59" s="195"/>
      <c r="F59" s="189">
        <f>wydatkiopis!G364</f>
        <v>1534</v>
      </c>
      <c r="G59" s="183">
        <f t="shared" si="0"/>
        <v>0.003560007240692693</v>
      </c>
      <c r="H59" s="104"/>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ht="12.75">
      <c r="A60" s="191"/>
      <c r="B60" s="191"/>
      <c r="C60" s="195"/>
      <c r="D60" s="195"/>
      <c r="E60" s="195"/>
      <c r="F60" s="195"/>
      <c r="G60" s="190"/>
      <c r="H60" s="104"/>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ht="12.75">
      <c r="A61" s="210"/>
      <c r="B61" s="202"/>
      <c r="C61" s="203"/>
      <c r="D61" s="206"/>
      <c r="E61" s="206"/>
      <c r="F61" s="206"/>
      <c r="G61" s="207"/>
      <c r="H61" s="104"/>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ht="12.75">
      <c r="A62" s="223"/>
      <c r="B62" s="224" t="s">
        <v>450</v>
      </c>
      <c r="C62" s="225" t="e">
        <f>SUM(C10)+(C21)+(C31)+(C43)+C49+C55</f>
        <v>#VALUE!</v>
      </c>
      <c r="D62" s="225" t="e">
        <f>SUM(D10)+(D21)+(D31)+(D43)+D49+D55</f>
        <v>#VALUE!</v>
      </c>
      <c r="E62" s="225" t="e">
        <f>SUM(E10)+(E21)+(E31)+(E43)+E49+E55</f>
        <v>#VALUE!</v>
      </c>
      <c r="F62" s="225" t="e">
        <f>SUM(F10)+(F21)+(F31)+(F43)+F49+F55</f>
        <v>#VALUE!</v>
      </c>
      <c r="G62" s="226" t="e">
        <f t="shared" si="0"/>
        <v>#VALUE!</v>
      </c>
      <c r="H62" s="104"/>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ht="12.75">
      <c r="A63" s="227"/>
      <c r="B63" s="228"/>
      <c r="C63" s="229"/>
      <c r="D63" s="230"/>
      <c r="E63" s="230"/>
      <c r="F63" s="230"/>
      <c r="G63" s="231"/>
      <c r="H63" s="104"/>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sheetData>
  <mergeCells count="5">
    <mergeCell ref="B6:D6"/>
    <mergeCell ref="C1:G1"/>
    <mergeCell ref="C2:G2"/>
    <mergeCell ref="C3:G3"/>
    <mergeCell ref="A5:G5"/>
  </mergeCells>
  <printOptions/>
  <pageMargins left="1.3777777777777778" right="0.7875" top="0.9840277777777778" bottom="0.9840277777777778" header="0.5" footer="0.5"/>
  <pageSetup cellComments="asDisplayed"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864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pionier</dc:creator>
  <cp:keywords/>
  <dc:description/>
  <cp:lastModifiedBy>Aleksander Serafin</cp:lastModifiedBy>
  <cp:lastPrinted>2004-08-25T08:25:20Z</cp:lastPrinted>
  <dcterms:created xsi:type="dcterms:W3CDTF">2003-08-04T07:16:48Z</dcterms:created>
  <dcterms:modified xsi:type="dcterms:W3CDTF">2004-08-25T22:23:58Z</dcterms:modified>
  <cp:category/>
  <cp:version/>
  <cp:contentType/>
  <cp:contentStatus/>
  <cp:revision>20</cp:revision>
</cp:coreProperties>
</file>

<file path=docProps/custom.xml><?xml version="1.0" encoding="utf-8"?>
<Properties xmlns="http://schemas.openxmlformats.org/officeDocument/2006/custom-properties" xmlns:vt="http://schemas.openxmlformats.org/officeDocument/2006/docPropsVTypes"/>
</file>