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wyd_wg_działów" sheetId="1" r:id="rId1"/>
    <sheet name="wydatkiopis" sheetId="2" r:id="rId2"/>
    <sheet name="Inwestycje_2_" sheetId="3" r:id="rId3"/>
    <sheet name="dotacjedoprzek_" sheetId="4" r:id="rId4"/>
  </sheets>
  <definedNames>
    <definedName name="_xlnm.Print_Area" localSheetId="1">'wydatkiopis'!$1:$427</definedName>
  </definedNames>
  <calcPr fullCalcOnLoad="1"/>
</workbook>
</file>

<file path=xl/sharedStrings.xml><?xml version="1.0" encoding="utf-8"?>
<sst xmlns="http://schemas.openxmlformats.org/spreadsheetml/2006/main" count="588" uniqueCount="588">
  <si>
    <t>Załącznik Nr 2 do Zarządzenia</t>
  </si>
  <si>
    <t>Burmistrza Nr..........................</t>
  </si>
  <si>
    <t>z dnia.....................................</t>
  </si>
  <si>
    <t>Informacja z wykonania wydatków budżetowych za okres od 1.01.2004 - 30.06.2004r.</t>
  </si>
  <si>
    <t>Lp</t>
  </si>
  <si>
    <t>Dział</t>
  </si>
  <si>
    <t xml:space="preserve">Nazwa działu                                   </t>
  </si>
  <si>
    <t>Plan po zmianach</t>
  </si>
  <si>
    <t>Wykonanie</t>
  </si>
  <si>
    <t>%</t>
  </si>
  <si>
    <t>010</t>
  </si>
  <si>
    <t>Rolnictwo i łowiectwo</t>
  </si>
  <si>
    <t>020</t>
  </si>
  <si>
    <t>Leśnictwo</t>
  </si>
  <si>
    <t>Transport i łączność</t>
  </si>
  <si>
    <t>700</t>
  </si>
  <si>
    <t>Gospodarka mieszkaniowa</t>
  </si>
  <si>
    <t>710</t>
  </si>
  <si>
    <t>Działalność usługowa</t>
  </si>
  <si>
    <t>750</t>
  </si>
  <si>
    <t>Administracja publiczna</t>
  </si>
  <si>
    <t>751</t>
  </si>
  <si>
    <t>Urzędy naczelnych organów władzy państwowej</t>
  </si>
  <si>
    <t>kontroli i ochrony prawa oraz sądownictwa</t>
  </si>
  <si>
    <t>754</t>
  </si>
  <si>
    <t xml:space="preserve">Bezpieczeństwo publiczne i ochrona przeciwpożarowa </t>
  </si>
  <si>
    <t>756</t>
  </si>
  <si>
    <t>Dochody od osób prawnych,od osób fizycznych</t>
  </si>
  <si>
    <t>i od innych jedn. nie posiadających osobowości</t>
  </si>
  <si>
    <t>prawnej oraz wydatki związane z ich poborem</t>
  </si>
  <si>
    <t>757</t>
  </si>
  <si>
    <t>Obsługa długu publicznego</t>
  </si>
  <si>
    <t>758</t>
  </si>
  <si>
    <t>Różne rozliczenia</t>
  </si>
  <si>
    <t>801</t>
  </si>
  <si>
    <t>Oświata i wychowanie</t>
  </si>
  <si>
    <t>851</t>
  </si>
  <si>
    <t>Ochrona zdrowia</t>
  </si>
  <si>
    <t>852</t>
  </si>
  <si>
    <t>Pomoc społeczna</t>
  </si>
  <si>
    <t>854</t>
  </si>
  <si>
    <t>Edukacyjna opieka wychowawcza</t>
  </si>
  <si>
    <t>900</t>
  </si>
  <si>
    <t>Gospodarka komunalna i ochrona środowiska</t>
  </si>
  <si>
    <t>921</t>
  </si>
  <si>
    <t>Kultura i ochrona  dziedzictwa  narodowego</t>
  </si>
  <si>
    <t>926</t>
  </si>
  <si>
    <t>Kultura fizyczna i sport</t>
  </si>
  <si>
    <t>razem:</t>
  </si>
  <si>
    <t>Załącznik Nr 2 do Zarządzenia Burmistrza Nr                            z dnia</t>
  </si>
  <si>
    <t>Wykonanie wydatków budżetowych za okres od 1.01- 30 czerwca 2004r. wraz z częścią opisową</t>
  </si>
  <si>
    <t>Lp</t>
  </si>
  <si>
    <t>Dział</t>
  </si>
  <si>
    <t>Rozdział</t>
  </si>
  <si>
    <t>Nazwa</t>
  </si>
  <si>
    <t>Plan po zmianach</t>
  </si>
  <si>
    <t>Wykonanie</t>
  </si>
  <si>
    <t>%</t>
  </si>
  <si>
    <t>010</t>
  </si>
  <si>
    <t>Rolnictwo i łowiectwo</t>
  </si>
  <si>
    <t>01009</t>
  </si>
  <si>
    <t>Spółki wodne</t>
  </si>
  <si>
    <t>Wydatki bieżące</t>
  </si>
  <si>
    <t>część opisowa</t>
  </si>
  <si>
    <t>1.Dotacja celowa z budżetu gminy dla Miejskiej Spółki Wodnej w Kuźni Raciborskiej – konserwacja urządzeń melioracji szczególnej</t>
  </si>
  <si>
    <t>01010</t>
  </si>
  <si>
    <t>Infrastruktura wodociągowa i sanitacyjna wsi</t>
  </si>
  <si>
    <t>Wydatki majątkowe:</t>
  </si>
  <si>
    <t>część opisowa</t>
  </si>
  <si>
    <t xml:space="preserve">1. Budowa sieci wodociągowej w miejscowości Rudy- przysiółek Podbiała I i II </t>
  </si>
  <si>
    <t>2.Modernizacja stacji ujęcia wodociągowego w miejscowości Ruda Kozielska</t>
  </si>
  <si>
    <t>3.Opracowanie  dokumentacji technicznej na modernizację stacji pomp w miejscowości Ruda Kozielska</t>
  </si>
  <si>
    <t>4.Przyłacz wody w miejscowości Siedliska ul. Dąbrowskiego</t>
  </si>
  <si>
    <t>01030</t>
  </si>
  <si>
    <t>Izby Rolnicze</t>
  </si>
  <si>
    <t>Wydatki bieżące:</t>
  </si>
  <si>
    <t>część opisowa</t>
  </si>
  <si>
    <t>1. Przelew środków do Izby Rolniczej w Katowicach - 2% uzyskanych wpływów z podatku  rolnego</t>
  </si>
  <si>
    <t>01095</t>
  </si>
  <si>
    <t>Pozostała  działalność</t>
  </si>
  <si>
    <t>Wydatki bieżące:</t>
  </si>
  <si>
    <t>część opisowa</t>
  </si>
  <si>
    <t>1.Dowóz wody pitnej  do miejscowości Rudy - przysiółek Podbiała I i II</t>
  </si>
  <si>
    <t>020</t>
  </si>
  <si>
    <t>Leśnictwo</t>
  </si>
  <si>
    <t>02001</t>
  </si>
  <si>
    <t>Gospodarka leśna</t>
  </si>
  <si>
    <t>Wydatki bieżące</t>
  </si>
  <si>
    <t>część opisowa</t>
  </si>
  <si>
    <t>1. Wycinka drzew i krzewów na terenie miasta i gminy</t>
  </si>
  <si>
    <t>2. Za wyłączenie gruntów  z produkcji leśnej</t>
  </si>
  <si>
    <t>Transport i łączność</t>
  </si>
  <si>
    <t>Drogi publiczne gminne</t>
  </si>
  <si>
    <t>Wydatki bieżące:</t>
  </si>
  <si>
    <t>część opisowa</t>
  </si>
  <si>
    <t>1. Remonty dróg ( w tym remont ul. Sportowej w miejscowości Ruda Kozielska -10 999,60 zł. oraz remont ul. Klasztornej w Kuźni Raciborskiej - 29 979,12 zł.)</t>
  </si>
  <si>
    <t>2. Zakup materiałów</t>
  </si>
  <si>
    <t>Wydatki majątkowe:</t>
  </si>
  <si>
    <t>część opisowa</t>
  </si>
  <si>
    <t>1. Opracowanie dokumentacji technicznej- przedłużenie ul. Kościuszki oraz ul. Raciborskiej ( do Dobiosza ) w Turzu</t>
  </si>
  <si>
    <t>2. Budowa parkingu przy ul. Kozielskiej w Kuźni Raciborskiej</t>
  </si>
  <si>
    <t>3. Zakup kostki brukowej na budowę parkingu w miejscowości Rudy</t>
  </si>
  <si>
    <t>Drogi wewnętrzne</t>
  </si>
  <si>
    <t>Wydatki bieżące:</t>
  </si>
  <si>
    <t>część opisowa</t>
  </si>
  <si>
    <t>1. Dojazd do gruntów rolnych</t>
  </si>
  <si>
    <t>Gospodarka mieszkaniowa</t>
  </si>
  <si>
    <t>Gospodarka gruntami i nieruchomościami</t>
  </si>
  <si>
    <t>Wydatki bieżące:</t>
  </si>
  <si>
    <t>część opisowa</t>
  </si>
  <si>
    <t>1. Za sporządzenie wycen nieruchomości, sporządzanie map</t>
  </si>
  <si>
    <t>2. Różne opłaty i składki</t>
  </si>
  <si>
    <t>Wydatki majątkowe:</t>
  </si>
  <si>
    <t>część opisowa</t>
  </si>
  <si>
    <t>1. Wykup gruntu pod drogi</t>
  </si>
  <si>
    <t>2 .Pierwokup baru Przystanek</t>
  </si>
  <si>
    <t>Pozostała działalność</t>
  </si>
  <si>
    <t>Wydatki bieżące</t>
  </si>
  <si>
    <t>część opisowa</t>
  </si>
  <si>
    <t>1.Remont lokali po eksmisjach</t>
  </si>
  <si>
    <t>2.Dotacja przedmiotowa z budżetu dla zakładu budżetowego - remonty komunalnych budynków mieszkalnych</t>
  </si>
  <si>
    <t>Działalność usługowa</t>
  </si>
  <si>
    <t>Opracowania geodezyjne i kartograficzne</t>
  </si>
  <si>
    <t>Wydatki bieżące:</t>
  </si>
  <si>
    <t>część opisowa</t>
  </si>
  <si>
    <t>1. Na opracowania geodezyjne - zmiany planu zagospodarowania przestrzennego</t>
  </si>
  <si>
    <t>Pozostała działalność</t>
  </si>
  <si>
    <t>Wydatki bieżące :</t>
  </si>
  <si>
    <t>część opisowa</t>
  </si>
  <si>
    <t>1.Opracowanie strategii gminy</t>
  </si>
  <si>
    <t>Administracja publiczna</t>
  </si>
  <si>
    <t>Urzędy wojewódzkie (zadania zlecone)</t>
  </si>
  <si>
    <t>Wydatki bieżące:</t>
  </si>
  <si>
    <t>1. Wynagrodzenia i pochodne od wynagrodzeń</t>
  </si>
  <si>
    <t>Rady gmin (miast i miast na prawach powiatu)</t>
  </si>
  <si>
    <t>Wydatki bieżące:</t>
  </si>
  <si>
    <t>1. Diety dla radnych</t>
  </si>
  <si>
    <t>2. Pozostałe wydatki</t>
  </si>
  <si>
    <t>Urzędy gmin (miast i miast na prawach powiatu)</t>
  </si>
  <si>
    <t>Wydatki bieżące:</t>
  </si>
  <si>
    <t>1. Wynagrodzenia i pochodne od wynagrodzeń</t>
  </si>
  <si>
    <t>2. Odpis na ZFŚS</t>
  </si>
  <si>
    <t>3. Pozostałe wydatki na utrzymanie tut. Urzędu</t>
  </si>
  <si>
    <t>część opisowa</t>
  </si>
  <si>
    <t>Na pozostałe wydatki związane z utrzymaniem Urzędu Miejskiego składały się min. wydatki na:  zakup energii, opału,wody,materiałów biurowych,opłaty za rozmowy telefoniczne, opłaty pocztowe, umowę zlecenia na obsługę prawną</t>
  </si>
  <si>
    <t>Wydatki majątkowe :</t>
  </si>
  <si>
    <t>część opisowa</t>
  </si>
  <si>
    <t>1. Informatyzacja Urzędu Miejskiego</t>
  </si>
  <si>
    <t>Pozostała działalność</t>
  </si>
  <si>
    <t>Wydatki bieżące:</t>
  </si>
  <si>
    <t>część opisowa</t>
  </si>
  <si>
    <t>1. Diety dla sołtysów za udział w Sesjach Rady Miejskiej oraz komisjach stałych Rady Miejskiej</t>
  </si>
  <si>
    <t>2.Promocja gminy</t>
  </si>
  <si>
    <t>3.Współpraca Rudy- Bolatice oraz z gminami partnerskimi</t>
  </si>
  <si>
    <t>4. Składka na rzecz "Euroregion Silesia"</t>
  </si>
  <si>
    <t>5. Wydatki do dyspozycji jednostek pomocniczych</t>
  </si>
  <si>
    <t>6. Pozostałe wydatki</t>
  </si>
  <si>
    <t>Urzędy naczelnych organów władzy państwowej, kontroli i ochrony prawa oraz sądownictwa</t>
  </si>
  <si>
    <t>Urzędy naczelnych organów władzy państwowej, kontroli i ochrony prawa</t>
  </si>
  <si>
    <t>Wydatki bieżące:</t>
  </si>
  <si>
    <t>1. Środki na prowadzenie rejestru wyborców</t>
  </si>
  <si>
    <t>Wybory do rad gmin, rad powiatów i sejmików województw, wybory wójtów, burmistrzów i prezydentów miast oraz referenda gminne, powiatowe i wojewódzkie</t>
  </si>
  <si>
    <t>Wydatki bieżące:</t>
  </si>
  <si>
    <t>część opisowa</t>
  </si>
  <si>
    <t>1. Zwrot niewykorzystanych dotacji</t>
  </si>
  <si>
    <t>2. Wydatki bieżące związane z przeprowadzeniem wyborów uzupełniających do Rady Miejskiej</t>
  </si>
  <si>
    <t>Wybory do Parlamentu Europejskiego</t>
  </si>
  <si>
    <t>Wydatki bieżące:</t>
  </si>
  <si>
    <t>część opisowa</t>
  </si>
  <si>
    <t>1. Środki wykorzystano na przeprowadzenie wyborów do Parlamentu Europejskiego</t>
  </si>
  <si>
    <t>Bezpieczeństwo publiczne i ochrona przeciwpożarowa</t>
  </si>
  <si>
    <t>Komendy wojewódzkie Policji</t>
  </si>
  <si>
    <t>Wydatki bieżące:</t>
  </si>
  <si>
    <t>część opisowa</t>
  </si>
  <si>
    <t>1. Wpłaty jednostek na rzecz środków specjalnych - remont Posterunku Policji w Kuźni Raciborskiej</t>
  </si>
  <si>
    <t>Wydatki majątkowe:</t>
  </si>
  <si>
    <t>część opisowa</t>
  </si>
  <si>
    <t>1. Wpłaty  jednostek na rzecz środków specjalnych na finansowanie lub dofinansowanie inwestycji - dofinansowanie zakupu samochodu dla Posterunku Policji w Kuźni Raciborskiej</t>
  </si>
  <si>
    <t>Ochotnicze straże pożarne</t>
  </si>
  <si>
    <t>Wydatki bieżące:</t>
  </si>
  <si>
    <t>część opisowa</t>
  </si>
  <si>
    <t>1. Na utrzymanie jednostek ochotniczych straży pożarnych</t>
  </si>
  <si>
    <t>2.Wymiana okien w budynku OSP przy ul. Wildek w miejscowości Ruda Kozielska</t>
  </si>
  <si>
    <t>3. Remont budynku OSP w Turzu</t>
  </si>
  <si>
    <t>Wydatki majątkowe :</t>
  </si>
  <si>
    <t>część opisowa</t>
  </si>
  <si>
    <t>1. Dokończenie  rozbudowy OSP Jankowice</t>
  </si>
  <si>
    <t>2. Dokumentacja techniczna na zabezpieczenie budynku OSP w miejscowości Kuźnia Raciborska</t>
  </si>
  <si>
    <t>Obrona cywilna</t>
  </si>
  <si>
    <t>Wydatki bieżące:</t>
  </si>
  <si>
    <t>część opisowa</t>
  </si>
  <si>
    <t>1. Wynagrodzenia i pochodne od wynagrodzeń</t>
  </si>
  <si>
    <t>2.Konserwacja systemu alarmowania</t>
  </si>
  <si>
    <t>Wydatki majątkowe:</t>
  </si>
  <si>
    <t>część opisowa</t>
  </si>
  <si>
    <t>1. Zakup i instalacja urządzeń radiowych RSWS w jednostkach OSP</t>
  </si>
  <si>
    <t>9</t>
  </si>
  <si>
    <t>Dochody od osób prawnych , od osób fizycznych i od innych jednostek nie posiadających osobowości  prawnej oraz wydatki związane z ich poborem</t>
  </si>
  <si>
    <t>Pobór podatków , opłat i niepodatkowych należności  budżetowych</t>
  </si>
  <si>
    <t>Wydatki bieżące</t>
  </si>
  <si>
    <t>część opisowa</t>
  </si>
  <si>
    <t>1.Wynagrodzenia agencyjno prowizyjne</t>
  </si>
  <si>
    <t>2.Zakup materiałów i wyposażenia</t>
  </si>
  <si>
    <t>0.00%</t>
  </si>
  <si>
    <t>3. Zakup usług pozostałych</t>
  </si>
  <si>
    <t>0.00%</t>
  </si>
  <si>
    <t>4. Różne opłaty i składki</t>
  </si>
  <si>
    <t>10</t>
  </si>
  <si>
    <t>Obsługa długu publicznego</t>
  </si>
  <si>
    <t>Obsługa papierów wartościowych, kredytów i pożyczek jednostek samorządu terytorialnego</t>
  </si>
  <si>
    <t>Wydatki  bieżące:</t>
  </si>
  <si>
    <t>część opisowa</t>
  </si>
  <si>
    <t>1. Odsetki od pożyczek i kredytów</t>
  </si>
  <si>
    <t>11</t>
  </si>
  <si>
    <t>Różne rozliczenia</t>
  </si>
  <si>
    <t xml:space="preserve"> </t>
  </si>
  <si>
    <t>Rezerwy ogólne i celowe</t>
  </si>
  <si>
    <t>Wydatki bieżące</t>
  </si>
  <si>
    <t>12</t>
  </si>
  <si>
    <t>Oświata i wychowanie</t>
  </si>
  <si>
    <t>45.6%</t>
  </si>
  <si>
    <t>Szkoły podstawowe</t>
  </si>
  <si>
    <t>Wydatki bieżące:</t>
  </si>
  <si>
    <t>1. Wynagrodzenia i pochodne od wynagrodzeń</t>
  </si>
  <si>
    <t>2. Pozostałe wydatki</t>
  </si>
  <si>
    <t>w tym: odpis na ZFŚS</t>
  </si>
  <si>
    <t>Wydatki majątkowe :</t>
  </si>
  <si>
    <t>część opisowa</t>
  </si>
  <si>
    <t>1.Modernizacja źródeł ciepła wraz z wymianą instalacji c.o. w budynku Szkoły Podstawowej przy ul. Rogera w miejscowości Rudy</t>
  </si>
  <si>
    <t>2.Opracowanie dokumentacji i projektu hali sportowej przy ZSO w Rudach</t>
  </si>
  <si>
    <t>część opisowa</t>
  </si>
  <si>
    <t>Na terenie gminy funkcjonują 4 szkoły podstawowe / 2 wchodzą w skład zespołu szkolno przedszkolnego w Budziskach i Turzu/  do których   uczęszcza 812 uczniów - 42 oddziały. Zatrudnienie 71,94 etatów  pracowników pedagogicznych  i 16,67 etatów  pracowników  administracyjno – obsługowych. Wydatki pozapłacowe : dodatki mieszkaniowe i wiejskie /38 713 zł/zakup opału /25 982 zł /, koszty energii elektrycznej i wody /23 218 zł / usługi łączności , artykuły biurowe , koszty delegacji pracowników własnych.</t>
  </si>
  <si>
    <t>Przedszkola</t>
  </si>
  <si>
    <t>Wydatki bieżące:</t>
  </si>
  <si>
    <t>1. Wynagrodzenia i pochodne od wynagrodzeń</t>
  </si>
  <si>
    <t>2. Pozostałe wydatki</t>
  </si>
  <si>
    <t>Wydatki majątkowe:</t>
  </si>
  <si>
    <t>część opisowa</t>
  </si>
  <si>
    <t>1. Modernizacja źródeł ciepła oraz wymiana  instalacji c.o. w budynku  Przedszkola Nr 2 przy ulicy Westerplatte w Kuźni Raciborskiej</t>
  </si>
  <si>
    <t>część opisowa</t>
  </si>
  <si>
    <t>W Gminie funkcjonują 4 przedszkola oraz 2 oddziały przedszkolne w Zespołach Szkolno - Przedszkolnych w Budziskach i Turzu, do których uczęszcza 342 dzieci - 15 oddziałów. Zatrudnienie to : 21,60 etatu nauczycielskiego oraz 24,03 etatu pracowników administracyjno - obsługowych. Wydatki pozapłacowe to dodatki mieszkaniowe i wiejskie (10 211 zł.) zakup opału (12 278 zł) , koszty energii elektrycznej i wody (13 686 zł ), usługi łączności, artykuły biurowe, koszty delegacji pracowników własnych oraz materiałów i usług niezbędnych do prawidłowego funkcjonowania placówek. W Zespole Szkolno - Przedszkolnym w Budziskach wykonano plac zabaw dla dzieci przedszkolnych oraz remont ogrodzenia koszt całkowity 10 000 zł.</t>
  </si>
  <si>
    <t>Gimnazja</t>
  </si>
  <si>
    <t>Wydatki bieżące:</t>
  </si>
  <si>
    <t>1. Wynagrodzenia i pochodne od wynagrodzeń</t>
  </si>
  <si>
    <t>2. Pozostałe wydatki</t>
  </si>
  <si>
    <t>w tym : odpis na ZFŚS</t>
  </si>
  <si>
    <t>Wydatki majątkowe:</t>
  </si>
  <si>
    <t>część opisowa</t>
  </si>
  <si>
    <t>1. Termoizolacja przegród zewnętrznych, wymiana  stolarki w obiektach Zespołu Szkół Ogólnokształcących przy ulicy Piaskowej w Kuźni Raciborskiej</t>
  </si>
  <si>
    <t>część opisowa</t>
  </si>
  <si>
    <t>W gminie funkcjonują 2 gimnazja w Kuźni Raciborskiej i Rudach, do których uczęszcza 508 uczniów – 21 oddziałów. Zatrudnionych jest 36,34 etatu pracowników pedagogicznych i 9,68 etatu pracowników administracyjno obsługowych</t>
  </si>
  <si>
    <t>Dowożenie uczniów do szkół</t>
  </si>
  <si>
    <t>Wydatki bieżące</t>
  </si>
  <si>
    <t>część opisowa</t>
  </si>
  <si>
    <t>Uczniów dowozi się   do Szkoły Podstawowej i Gimnazjum w Kuźni Raciborskiej  z miejscowości Siedliska, Turze, Budziska i Ruda  oraz do Szkoły Podstawowej  i Gimnazjum w  Rudach  z sołectw  Jankowice, Ruda Kozielska oraz przysiółka Przerycie i Biały Dwór . Łącznie w gminie do Szkół Podstawowych i Gimnazjum dowozi się 323 uczniów.</t>
  </si>
  <si>
    <t>Zespoły obsługi ekonomiczno - administracyjnej szkół</t>
  </si>
  <si>
    <t>Wydatki bieżące:</t>
  </si>
  <si>
    <t>1. Wynagrodzenia i pochodne od wynagrodzeń</t>
  </si>
  <si>
    <t>2. Pozostałe wydatki</t>
  </si>
  <si>
    <t xml:space="preserve">    w tym odpis na ZFŚS</t>
  </si>
  <si>
    <t>Wydatki majątkowe:</t>
  </si>
  <si>
    <t>1. Zakupy inwestycyjne - ksero, komputer</t>
  </si>
  <si>
    <t>część opisowa</t>
  </si>
  <si>
    <t>W  zespole zatrudnionych jest 6,25 etatów  pracowników administracyjnych . Podstawowym celem  działania MZO jest zapewnienie obsługi finansowo- księgowej , płacowej i organizacyjnej gminnych placówek oświatowych oraz koordynacja  ich działalności. Wydatki majątkowe : zakup  komputera , oprogramowania - koszt całkowity 3725</t>
  </si>
  <si>
    <t>Licea ogólnokształcące</t>
  </si>
  <si>
    <t>Wydatki bieżące:</t>
  </si>
  <si>
    <t>1. Wynagrodzenia i pochodne od wynagrodzeń</t>
  </si>
  <si>
    <t>2. Pozostałe wydatki</t>
  </si>
  <si>
    <t xml:space="preserve">    w tym odpis na ZFŚS</t>
  </si>
  <si>
    <t>część opisowa</t>
  </si>
  <si>
    <t>Liceum Ogólnokształcące  wchodzi w  skład Zespołu Szkół Ogólnokształcących w Kuźni Raciborskiej, od 1.01.2003r jest zadaniem  własnym gminy. Zatrudnionych jest 1,56  etatu pracowników  pedagogicznych. W szkole uczy się 20 uczniów na 1 oddziale.</t>
  </si>
  <si>
    <t>Licea profilowane</t>
  </si>
  <si>
    <t>Wydatki bieżące</t>
  </si>
  <si>
    <t>1. Wynagrodzenia i pochodne  od wynagrodzeń</t>
  </si>
  <si>
    <t>2. Pozostałe wydatki</t>
  </si>
  <si>
    <t>Szkoły zawodowe</t>
  </si>
  <si>
    <t>Wydatki bieżące:</t>
  </si>
  <si>
    <t>1.Wynagrodzenia i pochodne od wynagrodzeń</t>
  </si>
  <si>
    <t>2. Pozostałe wydatki</t>
  </si>
  <si>
    <t>Dokształcanie i doskonalenie nauczycieli</t>
  </si>
  <si>
    <t>Wydatki bieżące:</t>
  </si>
  <si>
    <t>cześć opisowa</t>
  </si>
  <si>
    <t>W tym m.in. kwota  10 840 zł- dopłata do czesnego , koszty delegacji metodyka 522 zł , kursy i szkolenia 6 088 zł , materiały administracyjno- biurowe         543 zł.</t>
  </si>
  <si>
    <t>Pozostała działalność</t>
  </si>
  <si>
    <t>Wydatki bieżące :</t>
  </si>
  <si>
    <t>w tym : odpis na ZFŚS</t>
  </si>
  <si>
    <t>część opisowa</t>
  </si>
  <si>
    <t>Kwota 27 500zł to planowany odpis na ZFŚS dla nauczycieli , emerytów i rencistów</t>
  </si>
  <si>
    <t>13</t>
  </si>
  <si>
    <t>Ochrona zdrowia</t>
  </si>
  <si>
    <t>Przeciwdziałanie alkoholizmowi</t>
  </si>
  <si>
    <t>Wydatki bieżące:</t>
  </si>
  <si>
    <t>1.Dotacja dla stowarzyszeń</t>
  </si>
  <si>
    <t>2.Dotacja dla instytucji kultury</t>
  </si>
  <si>
    <t>3. Pozostałe wydatki</t>
  </si>
  <si>
    <t>Pozostała działalność</t>
  </si>
  <si>
    <t>Wydatki bieżące:</t>
  </si>
  <si>
    <t>część opisowa</t>
  </si>
  <si>
    <t>1. Remont Ośrodka Zdrowia w miejscowości Rudy</t>
  </si>
  <si>
    <t>14</t>
  </si>
  <si>
    <t>Pomoc społeczna</t>
  </si>
  <si>
    <t>Świadczenia rodzinne oraz składki na ubezpieczenia emerytalne i rentowe z ubezpieczenia społecznego</t>
  </si>
  <si>
    <t>Wydatki bieżące:</t>
  </si>
  <si>
    <t>część opisowa</t>
  </si>
  <si>
    <t xml:space="preserve">1. Od miesiąca maja do czerwca br. MOPS zgodnie z ustawą o świadczeniach rodzinnych wypłacił zasiłkobiorcom następujące  świadczenia  rodzinne wraz z dodatkami :               </t>
  </si>
  <si>
    <t xml:space="preserve"> * zasiłki rodzinne                                                                                    45 173 zł</t>
  </si>
  <si>
    <t>* dodatek z tytułu urodzenia dziecka                                                           2 500 zł</t>
  </si>
  <si>
    <t>* dodatek z tytułu opieki nad dzieckiem okresie urlopu wychowawczego      24 975 zł</t>
  </si>
  <si>
    <t xml:space="preserve">* dodatek z tytułu samot. wychow. dziecka i utraty prawa do zasiłku bezrobotnego 800 zł </t>
  </si>
  <si>
    <t>*dodatek z tytułu samotnego  wychowania  dziecka                                    75 440 zł</t>
  </si>
  <si>
    <t>*dodatek z tytułu kształcenia i rehabilitacji dziecka do 5 lat                              300 zł</t>
  </si>
  <si>
    <t xml:space="preserve">* dodatek z tytułu  kształcenia i rehabilitacji dziecka powyżej 5 lat                2 800 zł </t>
  </si>
  <si>
    <t>* dodatek z tytułu dojazdu  do miejscowości w której znajduje   się  szkoła    3 080 zł</t>
  </si>
  <si>
    <t xml:space="preserve">*dodatek  z tytułu zamieszkania w miejscowości w której znajduje  się szkoła  320 zł                                              </t>
  </si>
  <si>
    <t xml:space="preserve">* zasiłek pielęgnacyjny                                                                             9  360 zł    </t>
  </si>
  <si>
    <t xml:space="preserve">* świadczenie pielęgnacyjne                                                                       9 240 zł   </t>
  </si>
  <si>
    <t>Razem świadczenia rodzinne z dodatkami:                                        173 988 zł</t>
  </si>
  <si>
    <t>2. Składki ZUS od podopiecznych od 05-06 2004</t>
  </si>
  <si>
    <t>3. Wynagrodzenia i pochodne od wynagrodzeń</t>
  </si>
  <si>
    <t>4.Pozostałe wydatki na obsługę</t>
  </si>
  <si>
    <t>Wydatki majątkowe:</t>
  </si>
  <si>
    <t>część opisowa</t>
  </si>
  <si>
    <t>1. Zakup zestawu komputerowego oraz programu do obsługi w\w świadczeń wraz z licencją</t>
  </si>
  <si>
    <t>Składki na ubezpieczenia zdrowotne opłacane za osoby pobierające niektóre świadczenia z pomocy społecznej oraz niektóre świadczenia rodzinne</t>
  </si>
  <si>
    <t>Wydatki bieżące:</t>
  </si>
  <si>
    <t>część opisowa</t>
  </si>
  <si>
    <t>1. Składki na ubezpieczenie  zdrowotne  (zadania zlecone).  Opłacono składki na ubezpieczenie  zdrowotne osób pobierających zasiłki stałe z opieki społecznej- udzielono 89 świadczeń.</t>
  </si>
  <si>
    <t>2. Zwrot niewykorzystanej dotacji</t>
  </si>
  <si>
    <t>Zasiłki i pomoc w naturze oraz składki na ubezpieczenia społeczne</t>
  </si>
  <si>
    <t>Wydatki bieżące</t>
  </si>
  <si>
    <t>1. Świadczenia  społeczne / zadania zlecone 61 054 zł + zadania własne 88 919 zł / w tym : 59 838 zł na dożywianie  uczniów  jako środki własne</t>
  </si>
  <si>
    <t>2. Składki na ubezpieczenia społeczne / zadania zlecone/</t>
  </si>
  <si>
    <t>część opisowa</t>
  </si>
  <si>
    <t xml:space="preserve"> W zakresie zadań własnych środki wykorzystano na wypłatę następujących zasiłków</t>
  </si>
  <si>
    <t>1. Obiady  dla dzieci                                                  59 838 zł</t>
  </si>
  <si>
    <t>2. Zasiłki celowe /lekarstwa, żywność /                      29 081 zł</t>
  </si>
  <si>
    <t xml:space="preserve">   Razem :                                                                 88 919 zł</t>
  </si>
  <si>
    <t>Dodatki mieszkaniowe</t>
  </si>
  <si>
    <t>Wydatki bieżące:</t>
  </si>
  <si>
    <t>część opisowa</t>
  </si>
  <si>
    <t>W pierwszym półroczu 2004r. Wypłacono 1504 dodatków mieszkaniowych w tym 1379 dla najemców mieszań będących własnością gminy. Pozostałe 125 dotyczą mieszkań zakładowych , spółdzielczych i własnościowych.</t>
  </si>
  <si>
    <t>85216</t>
  </si>
  <si>
    <t xml:space="preserve">Zasiłki rodzinne,  pielęgnacyjne i wychowawcze </t>
  </si>
  <si>
    <t>Wydatki bieżące</t>
  </si>
  <si>
    <t>1.Zwrot niewykorzystanej dotacji</t>
  </si>
  <si>
    <t>2. Świadczenia społeczne (zadania zlecone)</t>
  </si>
  <si>
    <t>część opisowa</t>
  </si>
  <si>
    <t xml:space="preserve">  Środki wykorzystano na wypłatę  następujących  zasiłków : zasiłki  rodzinne  - 1 493 zł; - zasiłki  pielęgnacyjne -  858 zł .Od miesiąca  maja  rozdział ten zastąpiono rozdziałem 85212 </t>
  </si>
  <si>
    <t>85219</t>
  </si>
  <si>
    <t>Ośrodki pomocy społecznej</t>
  </si>
  <si>
    <t>Wydatki bieżące:</t>
  </si>
  <si>
    <t>1. Wynagrodzenia i pochodne od wynagrodzeń</t>
  </si>
  <si>
    <t>2. Pozostałe wydatki na utrzymanie Ośrodka</t>
  </si>
  <si>
    <t>3. Zwrot niewykorzystanej dotacji</t>
  </si>
  <si>
    <t>część opisowa</t>
  </si>
  <si>
    <t xml:space="preserve">Środki wykorzystano na płace i pochodne od płac dla pracowników: zadania własne - 4 etaty na kwotę 69 163 zł; zadania zlecone - 5,25 etatu na kwotę 71 468 zł. Pozostałe środki wykorzystano na zakupy energii, wody, delegacje, ryczałty, ubezpieczenie mienia, zakupy opału, naprawę pieca CO, opłaty za rozmowy telefoniczne, malowanie pomieszczeń, konserwację alarmu, konserwację ksero </t>
  </si>
  <si>
    <t>Usługi opiekuńcze i specjalistyczne usługi opiekuńcze</t>
  </si>
  <si>
    <t>Wydatki bieżące</t>
  </si>
  <si>
    <t xml:space="preserve">1.Zakup usług </t>
  </si>
  <si>
    <t>część opisowa</t>
  </si>
  <si>
    <t>Środki wykorzystano na  zatrudnienie  opiekunki na umowę zlecenie do opieki nad chorymi  w czasie urlopu opiekunek.</t>
  </si>
  <si>
    <t>Pozostała działalność</t>
  </si>
  <si>
    <t>Wydatki bieżące</t>
  </si>
  <si>
    <t>część opisowa</t>
  </si>
  <si>
    <t>1. Umowa zlecenia za przeprowadzenie wywiadów u osób ubiegających się  przyznanie dodatku mieszkaniowego</t>
  </si>
  <si>
    <t>15</t>
  </si>
  <si>
    <t>Edukacyjna  opieka wychowawcza</t>
  </si>
  <si>
    <t>Świetlice szkolne</t>
  </si>
  <si>
    <t>Wydatki bieżące</t>
  </si>
  <si>
    <t>1. Wynagrodzenia i pochodne od wynagrodzeń</t>
  </si>
  <si>
    <t>2. Pozostałe wydatki</t>
  </si>
  <si>
    <t>w tym : odpis na ZFŚS</t>
  </si>
  <si>
    <t>Wydatki majątkowe:</t>
  </si>
  <si>
    <t>część opisowa</t>
  </si>
  <si>
    <t>1. Zakupy inwestycyjne (kocioł warzelny ZSO Kuźnia Raciborska)</t>
  </si>
  <si>
    <t>część opisowa</t>
  </si>
  <si>
    <t>W gminie są  2 świetlice  i 3 stołówki szkolne / w Zespole Szkół  Ogólnokształcących i Szkole Podstawowej w Kuźni Raciborskiej oraz w  ZSO w Rudach/.Zatrudnionych jest 5 etatów pedagogicznych oraz 11,75 etatu administracyjno-obsługowych.Kwota 20 454 zł to wydatki  pozapłacowe, w tym: (8 300  zł to odpis na ZFŚS) , eksploatacja  stołówki w Rudach – 3 855, środki czystości, zakup sprzętu kuchennego oraz koszty energii i wody.</t>
  </si>
  <si>
    <t xml:space="preserve">Pomoc materialna  dla uczniów </t>
  </si>
  <si>
    <t>Wydatki bieżące:</t>
  </si>
  <si>
    <t>1. Pozostałe wydatki</t>
  </si>
  <si>
    <t>85446</t>
  </si>
  <si>
    <t>Dokształcanie i doskonalenie  nauczycieli</t>
  </si>
  <si>
    <t>Wydatki bieżące:</t>
  </si>
  <si>
    <t>część opisowa</t>
  </si>
  <si>
    <t>1.Szkolenie rad pedagogicznych</t>
  </si>
  <si>
    <t>16</t>
  </si>
  <si>
    <t>Gospodarka komunalna i ochrona środowiska</t>
  </si>
  <si>
    <t>Gospodarka ściekowa i ochrona wód</t>
  </si>
  <si>
    <t>Wydatki bieżące:</t>
  </si>
  <si>
    <t>1.Dotacja celowa przekazana gminie Racibórz z przeznaczeniem na realizację wspólnego zadania międzygminnego - Kanalizacja sanitarna gminy Kuźnia Raciborska z odprowadzeniem ścieków do Raciborza</t>
  </si>
  <si>
    <t>Wydatki majątkowe:</t>
  </si>
  <si>
    <t>1.Dotacje celowe przekazane gminie Racibórz z przeznaczeniem na realizację wspólnego zadania międzygminnego - Kanalizacja sanitarna gminy Kuźnia Raciborska z odprowadzeniem ścieków do Raciborza</t>
  </si>
  <si>
    <t>2.Wykonanie 2 odwiertów głębinowych w Kuźni Raciborskiej</t>
  </si>
  <si>
    <t>Gospodarka odpadami</t>
  </si>
  <si>
    <t>Wydatki bieżące:</t>
  </si>
  <si>
    <t>część opisowa</t>
  </si>
  <si>
    <t>1. Rekultywacja dzikich wysypisk śmieci</t>
  </si>
  <si>
    <t>Oczyszczanie miast i wsi</t>
  </si>
  <si>
    <t>Wydatki bieżące:</t>
  </si>
  <si>
    <t>1.Utrzymanie czystości na terenie Gminy</t>
  </si>
  <si>
    <t>2. Uregulowanie zjawiska bezdomnych psów na terenie Gminy Kuźnia Raciborska</t>
  </si>
  <si>
    <t xml:space="preserve">3. Dotacja przedmiotowa dla zakładu  budżetowego </t>
  </si>
  <si>
    <t>Utrzymanie zieleni w miastach i gminach</t>
  </si>
  <si>
    <t>Wydatki bieżące:</t>
  </si>
  <si>
    <t>1. Dotacja przedmiotowa z budżetu dla zakładu budżetowego</t>
  </si>
  <si>
    <t>Oświetlenie ulic, placów i dróg</t>
  </si>
  <si>
    <t>Wydatki bieżące:</t>
  </si>
  <si>
    <t>część opisowa</t>
  </si>
  <si>
    <t>1. Zakup energii elektrycznej</t>
  </si>
  <si>
    <t>2. Zakup usług remontowych (utrzymanie punktów świetlnych)</t>
  </si>
  <si>
    <t>3.Zakup opraw energooszczędnych</t>
  </si>
  <si>
    <t>Wydatki majątkowe:</t>
  </si>
  <si>
    <t>część opisowa</t>
  </si>
  <si>
    <t>1. Oświetlenie uliczne Siedliska, Budziska</t>
  </si>
  <si>
    <t>2. Uzupełnienie punktów oświetlenia ulicznego</t>
  </si>
  <si>
    <t>Pozostała działalność</t>
  </si>
  <si>
    <t>Wydatki bieżące:</t>
  </si>
  <si>
    <t>1. Dotacja z budżetu dla przewozów pasażerskich - Rybnik</t>
  </si>
  <si>
    <t>2.Dotacja przedmiotowa z budżetu  dla zakładu budżetowego (targowisko)</t>
  </si>
  <si>
    <t xml:space="preserve">3.Zwrot niewykorzystanej dotacji </t>
  </si>
  <si>
    <t>4.Utylizacja padliny</t>
  </si>
  <si>
    <t>5.Dopłata do przewozów pasażerskich PKS Racibórz</t>
  </si>
  <si>
    <t>71.2%</t>
  </si>
  <si>
    <t>Wydatki majątkowe:</t>
  </si>
  <si>
    <t>część opisowa</t>
  </si>
  <si>
    <t>1.Opracowanie dokumentacji technicznej na budowę uzupełniającej sieci wodociągowej w miejscowości Kuźnia Raciborska</t>
  </si>
  <si>
    <t>2.Budowa wodociągu przy ul. Raciborskiej w  miejscowości Kuźnia Raciborska</t>
  </si>
  <si>
    <t>17</t>
  </si>
  <si>
    <t>Kultura i ochrona dziedzictwa narodowego</t>
  </si>
  <si>
    <t>Domy i ośrodki kultury, świetlice i kluby</t>
  </si>
  <si>
    <t>Wydatki bieżące:</t>
  </si>
  <si>
    <t>1. Dotacja podmiotowa z budżetu dla instytucji kultury</t>
  </si>
  <si>
    <t>Biblioteki</t>
  </si>
  <si>
    <t>Wydatki bieżące:</t>
  </si>
  <si>
    <t>1. Dotacje podmiotowa z budżetu dla instytucji kultury</t>
  </si>
  <si>
    <t>Pozostała działalność</t>
  </si>
  <si>
    <t>Wydatki bieżące:</t>
  </si>
  <si>
    <t>część opisowa</t>
  </si>
  <si>
    <t>1. Środki na obchody świąt i rocznic państwowych</t>
  </si>
  <si>
    <t>2. Remont budynków położonych w Rudach przy ul. Szkolnej 1</t>
  </si>
  <si>
    <t>18</t>
  </si>
  <si>
    <t>Kultura fizyczna i sport</t>
  </si>
  <si>
    <t>Pozostała działalność</t>
  </si>
  <si>
    <t>Wydatki bieżące:</t>
  </si>
  <si>
    <t>1. Dotacje dla stowarzyszeń</t>
  </si>
  <si>
    <t>2. WOK Jankowice - remont dachu  i  instalacji odgromowej</t>
  </si>
  <si>
    <t>3. Pozostałe wydatki  - nagrody  przeznaczone  dla uczniów  z okazji organizowanych imprez sportowych</t>
  </si>
  <si>
    <t>RAZEM:</t>
  </si>
  <si>
    <t xml:space="preserve">Zał. Nr  2 a  do  Zarządzenia </t>
  </si>
  <si>
    <t>Burmistrza Nr .......................</t>
  </si>
  <si>
    <t>z dnia ...................................</t>
  </si>
  <si>
    <t>WYKONANIE ZADAŃ INWESTYCYJNYCH ZA   okres od 1.01- 30 czerwca 2004r. (w złotych)</t>
  </si>
  <si>
    <t>Lp</t>
  </si>
  <si>
    <t>Dział</t>
  </si>
  <si>
    <t>Rozdział</t>
  </si>
  <si>
    <t>Nazwa</t>
  </si>
  <si>
    <t>Plan po zmianach</t>
  </si>
  <si>
    <t>Wykonanie</t>
  </si>
  <si>
    <t>%</t>
  </si>
  <si>
    <t>010</t>
  </si>
  <si>
    <t>Rolnictwo i łowiectwo</t>
  </si>
  <si>
    <t>01010</t>
  </si>
  <si>
    <t>Infrastruktura wodociągowa i sanitacyjna wsi</t>
  </si>
  <si>
    <t>część opisowa</t>
  </si>
  <si>
    <t xml:space="preserve">1. Budowa sieci wodociągowej w miejscowości Rudy, przysiółek Podbiała I i II </t>
  </si>
  <si>
    <t>2.Modernizacja stacji ujęcia wodociągowego w miejscowości Ruda Kozielska</t>
  </si>
  <si>
    <t>3.Opracowanie  dokumentacji technicznej na modernizację stacji pomp w miejscowości Ruda Kozielska</t>
  </si>
  <si>
    <t>4.Przyłacz wody w miejscowości Siedliska ul. Dąbrowskiego</t>
  </si>
  <si>
    <t>2</t>
  </si>
  <si>
    <t>Transport i łączność</t>
  </si>
  <si>
    <t>Drogi publiczne gminne</t>
  </si>
  <si>
    <t>część opisowa</t>
  </si>
  <si>
    <t>1. Opracowanie dokumentacji technicznej- przedłużenie ul. Kościuszki oraz ul. Raciborskiej ( do Dobiosza ) w Turzu</t>
  </si>
  <si>
    <t>2. Budowa parkingu przy ul. Kozielskiej w Kuźni Raciborskiej</t>
  </si>
  <si>
    <t>3. Zakup kostki brukowej na budowę parkingu w miejscowości Rudy</t>
  </si>
  <si>
    <t>3</t>
  </si>
  <si>
    <t>Gospodarka mieszkaniowa</t>
  </si>
  <si>
    <t>Gospodarka gruntami i nieruchomościami</t>
  </si>
  <si>
    <t>część opisowa</t>
  </si>
  <si>
    <t>1. Wykup gruntu pod drogi</t>
  </si>
  <si>
    <t>2 .Pierwokup baru Przystanek</t>
  </si>
  <si>
    <t>4</t>
  </si>
  <si>
    <t>Administracja publiczna</t>
  </si>
  <si>
    <t>Urzędy gmin (miast i miast na prawach powiatu)</t>
  </si>
  <si>
    <t>część opisowa</t>
  </si>
  <si>
    <t>1. Informatyzacja Urzędu Miejskiego</t>
  </si>
  <si>
    <t>5</t>
  </si>
  <si>
    <t>Bezpieczeństwo publiczne i ochrona przeciwpożarowa</t>
  </si>
  <si>
    <t>Komendy wojewódzkie Policji</t>
  </si>
  <si>
    <t>część opisowa</t>
  </si>
  <si>
    <t>1. Wpłaty  jednostek na rzecz środków specjalnych na finansowanie lub dofinansowanie inwestycji - dofinansowanie zakupu samochodu dla Posterunku Policji w Kuźni Raciborskiej</t>
  </si>
  <si>
    <t>Ochotnicze straże pożarne</t>
  </si>
  <si>
    <t>część opisowa</t>
  </si>
  <si>
    <t>1. Dokończenie  rozbudowy OSP Jankowice</t>
  </si>
  <si>
    <t>2. Dokumentacja techniczna na zabezpieczenie budynku OSP w miejscowości Kuźnia Raciborska</t>
  </si>
  <si>
    <t>Obrona cywilna</t>
  </si>
  <si>
    <t>część opisowa</t>
  </si>
  <si>
    <t>1. Zakup i instalacja urządzeń radiowych RSWS w jednostkach OSP</t>
  </si>
  <si>
    <t>6</t>
  </si>
  <si>
    <t>Oświata i wychowanie</t>
  </si>
  <si>
    <t>Szkoły podstawowe</t>
  </si>
  <si>
    <t>część opisowa</t>
  </si>
  <si>
    <t>1.Modernizacja źródeł ciepła wraz z wymianą instalacji c.o. w budynku Szkoły Podstawowej przy ul. Rogera w miejscowości Rudy</t>
  </si>
  <si>
    <t>2.Opracowanie dokumentacji i projektu hali sportowej przy ZSO w Rudach</t>
  </si>
  <si>
    <t>Przedszkola</t>
  </si>
  <si>
    <t>część opisowa</t>
  </si>
  <si>
    <t>1. Modernizacja źródeł ciepła oraz wymiana  instalacji c.o. w budynku  Przedszkola Nr 2 przy ulicy Westerplatte w Kuźni Raciborskiej</t>
  </si>
  <si>
    <t>Gimnazja</t>
  </si>
  <si>
    <t>część opisowa</t>
  </si>
  <si>
    <t>1. Termoizolacja przegród zewnętrznych i wymiana  stolarki w obiektach Zespołu Szkół Ogólnokształcących przy ulicy Piaskowej w Kuźni Raciborskiej</t>
  </si>
  <si>
    <t>Zespoły obsługi ekonomiczno - administracyjnej szkół</t>
  </si>
  <si>
    <t>część opisowa</t>
  </si>
  <si>
    <t>1. Zakupy inwestycyjne - ksero, komputer</t>
  </si>
  <si>
    <t>7</t>
  </si>
  <si>
    <t>Pomoc społeczna</t>
  </si>
  <si>
    <t>Świadczenia rodzinne oraz składki na ubezpieczenia emerytalne i rentowe z ubezpieczenia społecznego</t>
  </si>
  <si>
    <t>część opisowa</t>
  </si>
  <si>
    <t>1. Zakup zestawu komputerowego oraz programu do obsługi w\w świadczeń wraz z licencją</t>
  </si>
  <si>
    <t>8</t>
  </si>
  <si>
    <t>Edukacyjna  opieka wychowawcza</t>
  </si>
  <si>
    <t>Świetlice szkolne</t>
  </si>
  <si>
    <t>część opisowa</t>
  </si>
  <si>
    <t>1. Zakupy inwestycyjne (kocioł warzelny ZSO Kuźnia Raciborska)</t>
  </si>
  <si>
    <t>9</t>
  </si>
  <si>
    <t>Gospodarka komunalna i ochrona środowiska</t>
  </si>
  <si>
    <t>Gospodarka ściekowa i ochrona wód</t>
  </si>
  <si>
    <t>1.Dotacje celowe przekazane gminie Racibórz z przeznaczeniem na realizację wspólnego zadania międzygminnego - Kanalizacja sanitarna gminy Kuźnia Raciborska z odprowadzeniem ścieków do Raciborza</t>
  </si>
  <si>
    <t>2.Wykonanie 2 odwiertów głębinowych w Kuźni Raciborskiej</t>
  </si>
  <si>
    <t>Oświetlenie ulic, placów i dróg</t>
  </si>
  <si>
    <t>część opisowa</t>
  </si>
  <si>
    <t>1. Oświetlenie uliczne Siedliska, Budziska</t>
  </si>
  <si>
    <t>2. Uzupełnienie punktów oświetlenia ulicznego</t>
  </si>
  <si>
    <t>Pozostała działalność</t>
  </si>
  <si>
    <t>część opisowa</t>
  </si>
  <si>
    <t>1.Opracowanie dokumentacji technicznej na budowę uzupełniającej sieci wodociągowej w miejscowości Kuźnia Raciborska</t>
  </si>
  <si>
    <t>2.Budowa wodociągu przy ul. Raciborskiej w  miejscowości Kuźnia Raciborska</t>
  </si>
  <si>
    <t>RAZEM:</t>
  </si>
  <si>
    <t xml:space="preserve">Zał. Nr  5 do Zarządzenia </t>
  </si>
  <si>
    <t>Burmistrza Nr B.0151-60/05</t>
  </si>
  <si>
    <t>z dnia 23.03.2005r.</t>
  </si>
  <si>
    <t>DOTACJE PRZEKAZANE Z BUDŻETU STAN NA DZIEŃ 31.12.2004 R. (w złotych)</t>
  </si>
  <si>
    <t>Lp.</t>
  </si>
  <si>
    <t>Nazwa</t>
  </si>
  <si>
    <t>Kwota</t>
  </si>
  <si>
    <t>Wykonanie</t>
  </si>
  <si>
    <t>%</t>
  </si>
  <si>
    <t>1.</t>
  </si>
  <si>
    <t>Dotacje przedmiotowe dla zakładu budżetowego ZGKiM w Kuźni Raciborskiej</t>
  </si>
  <si>
    <t>Dział 700 - Gospodarka mieszkaniowa</t>
  </si>
  <si>
    <t>rozdział 70095 - Pozostała działalność (remonty komunalnych budynków mieszkalnych)</t>
  </si>
  <si>
    <t>Dział 900 - Gospodarka komunalna i ochrona środowiska</t>
  </si>
  <si>
    <t>rozdział 90003 - Oczyszczanie miast i wsi</t>
  </si>
  <si>
    <t>rozdział 90004 - Utrzymanie zieleni w miastach i gminach</t>
  </si>
  <si>
    <t>rozdział 90095 - Pozostała działalność ( targowisko)</t>
  </si>
  <si>
    <t xml:space="preserve">                         </t>
  </si>
  <si>
    <t>2.</t>
  </si>
  <si>
    <t>Dotacje celowe dla stowarzyszeń:</t>
  </si>
  <si>
    <t>Dział 851 - Ochrona zdrowia</t>
  </si>
  <si>
    <t>rozdział 85154 - Przeciwdziałanie alkoholizmowi</t>
  </si>
  <si>
    <t>*dotacje celowe</t>
  </si>
  <si>
    <t>Dział 926 - Kultura fizyczna i sport</t>
  </si>
  <si>
    <t>rozdział 92695 - Pozostała działalność</t>
  </si>
  <si>
    <t>*dotacje celowe</t>
  </si>
  <si>
    <t>3.</t>
  </si>
  <si>
    <t>Dotacje dla instytucji kultury:</t>
  </si>
  <si>
    <t>Dział 921 - Kultura i ochrona dziedzictwa narodowego</t>
  </si>
  <si>
    <t>rozdział 92109 - Domy i ośrodki kultury, świetlice i kluby</t>
  </si>
  <si>
    <t>*dotacja podmiotowa</t>
  </si>
  <si>
    <t>rozdział 92116 - Biblioteki</t>
  </si>
  <si>
    <t>*dotacja podmiotowa</t>
  </si>
  <si>
    <t>4.</t>
  </si>
  <si>
    <t>Dotacja dla gminy Rybnik</t>
  </si>
  <si>
    <t>Dział 900 - Gospodarka komunalna i ochrona środowiska</t>
  </si>
  <si>
    <t>rozdział 90095 - Pozostała działalność</t>
  </si>
  <si>
    <t>*dotacja do przewozów pasażerskich</t>
  </si>
  <si>
    <t>5.</t>
  </si>
  <si>
    <t>Dotacja dla spółki wodnej</t>
  </si>
  <si>
    <t>Kultura i ochrona dziedzictwa narodowego</t>
  </si>
  <si>
    <t>Dział 010- Rolnictwo i łowiectwo</t>
  </si>
  <si>
    <t>rozdział  01009- Spółki wodne</t>
  </si>
  <si>
    <t xml:space="preserve">*dotacja celowa dla Miejskiej Spółki Wodnej w Kuźni Raciborskiej  </t>
  </si>
  <si>
    <t>6.</t>
  </si>
  <si>
    <t>Dotacje celowe przekazane gminie Racibórz z przeznaczeniem na realizację wspólnego zadania międzygminnego - Kanalizacja sanitarna gminy Kuźnia Raciborska z odprowadzeniem ścieków do Raciborza</t>
  </si>
  <si>
    <t>Dział 900 - Gospodarka komunalna i ochrona środowiska</t>
  </si>
  <si>
    <t>rozdział 90001 Gospodarka ściekowa i ochrona wód</t>
  </si>
  <si>
    <t>* dotacja na wydatki bieżące</t>
  </si>
  <si>
    <t>* dotacja na wydatki majątkowe</t>
  </si>
  <si>
    <t>OGÓŁEM  DOTACJE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</si>
</sst>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GENERAL"/>
    <numFmt numFmtId="165" formatCode="@"/>
    <numFmt numFmtId="166" formatCode="#,##0"/>
    <numFmt numFmtId="167" formatCode="0%"/>
    <numFmt numFmtId="168" formatCode="0.00%"/>
  </numFmts>
  <fonts count="14">
    <font>
      <sz val="10"/>
      <name val="Arial"/>
      <family val="0"/>
    </font>
    <font>
      <sz val="10"/>
      <color indexed="8"/>
      <name val="Arial CE"/>
      <family val="0"/>
    </font>
    <font>
      <sz val="10"/>
      <color indexed="8"/>
      <name val="Arial"/>
      <family val="0"/>
    </font>
    <font>
      <b/>
      <sz val="10"/>
      <color indexed="8"/>
      <name val="Arial CE"/>
      <family val="2"/>
    </font>
    <font>
      <b/>
      <sz val="10"/>
      <color indexed="8"/>
      <name val="Arial"/>
      <family val="2"/>
    </font>
    <font>
      <sz val="8"/>
      <color indexed="8"/>
      <name val="Arial"/>
      <family val="2"/>
    </font>
    <font>
      <i/>
      <sz val="10"/>
      <color indexed="8"/>
      <name val="Arial"/>
      <family val="2"/>
    </font>
    <font>
      <b/>
      <i/>
      <sz val="10"/>
      <color indexed="8"/>
      <name val="Arial"/>
      <family val="2"/>
    </font>
    <font>
      <i/>
      <sz val="10"/>
      <color indexed="8"/>
      <name val="Arial CE"/>
      <family val="0"/>
    </font>
    <font>
      <sz val="9.95"/>
      <color indexed="8"/>
      <name val="Arial"/>
      <family val="2"/>
    </font>
    <font>
      <b/>
      <i/>
      <sz val="10"/>
      <color indexed="8"/>
      <name val="Arial CE"/>
      <family val="2"/>
    </font>
    <font>
      <b/>
      <sz val="10"/>
      <name val="Arial CE"/>
      <family val="0"/>
    </font>
    <font>
      <b/>
      <sz val="10"/>
      <name val="Arial"/>
      <family val="2"/>
    </font>
    <font>
      <sz val="10"/>
      <name val="Arial CE"/>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4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9">
    <xf numFmtId="164" fontId="0" fillId="0" borderId="0" xfId="0" applyAlignment="1">
      <alignment/>
    </xf>
    <xf numFmtId="164" fontId="0" fillId="0" borderId="0" xfId="0" applyBorder="1" applyAlignment="1">
      <alignment/>
    </xf>
    <xf numFmtId="164" fontId="1" fillId="0" borderId="0" xfId="0" applyFont="1" applyFill="1" applyBorder="1" applyAlignment="1">
      <alignment/>
    </xf>
    <xf numFmtId="164" fontId="2" fillId="0" borderId="0" xfId="0" applyFont="1" applyFill="1" applyBorder="1" applyAlignment="1">
      <alignment/>
    </xf>
    <xf numFmtId="164" fontId="3" fillId="0" borderId="0" xfId="0" applyFont="1" applyFill="1" applyBorder="1" applyAlignment="1">
      <alignment horizontal="center"/>
    </xf>
    <xf numFmtId="164" fontId="1" fillId="0" borderId="0" xfId="0" applyFont="1" applyFill="1" applyBorder="1" applyAlignment="1">
      <alignment horizontal="center"/>
    </xf>
    <xf numFmtId="164" fontId="3" fillId="0" borderId="1" xfId="0" applyFont="1" applyFill="1" applyBorder="1" applyAlignment="1">
      <alignment horizontal="center" vertical="center"/>
    </xf>
    <xf numFmtId="164" fontId="3" fillId="0" borderId="2" xfId="0" applyFont="1" applyFill="1" applyBorder="1" applyAlignment="1">
      <alignment horizontal="center" vertical="center"/>
    </xf>
    <xf numFmtId="164" fontId="3" fillId="0" borderId="1" xfId="0" applyFont="1" applyFill="1" applyBorder="1" applyAlignment="1">
      <alignment horizontal="center" wrapText="1"/>
    </xf>
    <xf numFmtId="164" fontId="3" fillId="0" borderId="3" xfId="0" applyFont="1" applyFill="1" applyBorder="1" applyAlignment="1">
      <alignment horizontal="center" vertical="center"/>
    </xf>
    <xf numFmtId="164" fontId="1" fillId="0" borderId="4" xfId="0" applyFont="1" applyFill="1" applyBorder="1" applyAlignment="1">
      <alignment horizontal="center"/>
    </xf>
    <xf numFmtId="164" fontId="1" fillId="0" borderId="5" xfId="0" applyFont="1" applyFill="1" applyBorder="1" applyAlignment="1">
      <alignment horizontal="center"/>
    </xf>
    <xf numFmtId="164" fontId="1" fillId="0" borderId="4" xfId="0" applyFont="1" applyFill="1" applyBorder="1" applyAlignment="1">
      <alignment horizontal="center" vertical="top"/>
    </xf>
    <xf numFmtId="164" fontId="1" fillId="0" borderId="6" xfId="0" applyFont="1" applyFill="1" applyBorder="1" applyAlignment="1">
      <alignment horizontal="center"/>
    </xf>
    <xf numFmtId="164" fontId="1" fillId="0" borderId="7" xfId="0" applyFont="1" applyFill="1" applyBorder="1" applyAlignment="1">
      <alignment/>
    </xf>
    <xf numFmtId="165" fontId="1" fillId="0" borderId="8" xfId="0" applyNumberFormat="1" applyFont="1" applyFill="1" applyBorder="1" applyAlignment="1">
      <alignment horizontal="center"/>
    </xf>
    <xf numFmtId="164" fontId="1" fillId="0" borderId="7" xfId="0" applyFont="1" applyFill="1" applyBorder="1" applyAlignment="1">
      <alignment horizontal="left"/>
    </xf>
    <xf numFmtId="166" fontId="1" fillId="0" borderId="7" xfId="0" applyNumberFormat="1" applyFont="1" applyFill="1" applyBorder="1" applyAlignment="1">
      <alignment horizontal="right"/>
    </xf>
    <xf numFmtId="167" fontId="1" fillId="0" borderId="9" xfId="0" applyNumberFormat="1" applyFont="1" applyFill="1" applyBorder="1" applyAlignment="1">
      <alignment/>
    </xf>
    <xf numFmtId="164" fontId="1" fillId="0" borderId="8" xfId="0" applyFont="1" applyFill="1" applyBorder="1" applyAlignment="1">
      <alignment horizontal="center"/>
    </xf>
    <xf numFmtId="164" fontId="1" fillId="0" borderId="7" xfId="0" applyFont="1" applyFill="1" applyBorder="1" applyAlignment="1">
      <alignment horizontal="right" vertical="center"/>
    </xf>
    <xf numFmtId="165" fontId="1" fillId="0" borderId="8" xfId="0" applyNumberFormat="1" applyFont="1" applyFill="1" applyBorder="1" applyAlignment="1">
      <alignment horizontal="center" vertical="center"/>
    </xf>
    <xf numFmtId="164" fontId="1" fillId="0" borderId="10" xfId="0" applyFont="1" applyFill="1" applyBorder="1" applyAlignment="1">
      <alignment horizontal="left"/>
    </xf>
    <xf numFmtId="166" fontId="1" fillId="0" borderId="7" xfId="0" applyNumberFormat="1" applyFont="1" applyFill="1" applyBorder="1" applyAlignment="1">
      <alignment horizontal="right" vertical="center"/>
    </xf>
    <xf numFmtId="167" fontId="1" fillId="0" borderId="9" xfId="0" applyNumberFormat="1" applyFont="1" applyFill="1" applyBorder="1" applyAlignment="1">
      <alignment horizontal="right" vertical="center"/>
    </xf>
    <xf numFmtId="164" fontId="1" fillId="0" borderId="4" xfId="0" applyFont="1" applyFill="1" applyBorder="1" applyAlignment="1">
      <alignment horizontal="left"/>
    </xf>
    <xf numFmtId="164" fontId="1" fillId="0" borderId="7" xfId="0" applyFont="1" applyFill="1" applyBorder="1" applyAlignment="1">
      <alignment horizontal="left" wrapText="1"/>
    </xf>
    <xf numFmtId="164" fontId="1" fillId="0" borderId="11" xfId="0" applyFont="1" applyFill="1" applyBorder="1" applyAlignment="1">
      <alignment horizontal="left"/>
    </xf>
    <xf numFmtId="164" fontId="1" fillId="0" borderId="10" xfId="0" applyFont="1" applyFill="1" applyBorder="1" applyAlignment="1">
      <alignment/>
    </xf>
    <xf numFmtId="165" fontId="1" fillId="0" borderId="12" xfId="0" applyNumberFormat="1" applyFont="1" applyFill="1" applyBorder="1" applyAlignment="1">
      <alignment horizontal="center"/>
    </xf>
    <xf numFmtId="166" fontId="1" fillId="0" borderId="10" xfId="0" applyNumberFormat="1" applyFont="1" applyFill="1" applyBorder="1" applyAlignment="1">
      <alignment horizontal="right"/>
    </xf>
    <xf numFmtId="167" fontId="1" fillId="0" borderId="13" xfId="0" applyNumberFormat="1" applyFont="1" applyFill="1" applyBorder="1" applyAlignment="1">
      <alignment/>
    </xf>
    <xf numFmtId="164" fontId="1" fillId="0" borderId="14" xfId="0" applyFont="1" applyFill="1" applyBorder="1" applyAlignment="1">
      <alignment/>
    </xf>
    <xf numFmtId="165" fontId="1" fillId="0" borderId="15" xfId="0" applyNumberFormat="1" applyFont="1" applyFill="1" applyBorder="1" applyAlignment="1">
      <alignment horizontal="center"/>
    </xf>
    <xf numFmtId="164" fontId="1" fillId="0" borderId="14" xfId="0" applyFont="1" applyFill="1" applyBorder="1" applyAlignment="1">
      <alignment horizontal="center"/>
    </xf>
    <xf numFmtId="166" fontId="1" fillId="0" borderId="14" xfId="0" applyNumberFormat="1" applyFont="1" applyFill="1" applyBorder="1" applyAlignment="1">
      <alignment/>
    </xf>
    <xf numFmtId="167" fontId="1" fillId="0" borderId="16" xfId="0" applyNumberFormat="1" applyFont="1" applyFill="1" applyBorder="1" applyAlignment="1">
      <alignment/>
    </xf>
    <xf numFmtId="164" fontId="2" fillId="0" borderId="17" xfId="0" applyFont="1" applyFill="1" applyBorder="1" applyAlignment="1">
      <alignment horizontal="center"/>
    </xf>
    <xf numFmtId="164" fontId="3" fillId="0" borderId="18" xfId="0" applyFont="1" applyFill="1" applyBorder="1" applyAlignment="1">
      <alignment horizontal="center"/>
    </xf>
    <xf numFmtId="166" fontId="3" fillId="0" borderId="7" xfId="0" applyNumberFormat="1" applyFont="1" applyFill="1" applyBorder="1" applyAlignment="1">
      <alignment/>
    </xf>
    <xf numFmtId="167" fontId="3" fillId="0" borderId="9" xfId="0" applyNumberFormat="1" applyFont="1" applyFill="1" applyBorder="1" applyAlignment="1">
      <alignment/>
    </xf>
    <xf numFmtId="164" fontId="1" fillId="0" borderId="19" xfId="0" applyFont="1" applyFill="1" applyBorder="1" applyAlignment="1">
      <alignment/>
    </xf>
    <xf numFmtId="164" fontId="1" fillId="0" borderId="20" xfId="0" applyFont="1" applyFill="1" applyBorder="1" applyAlignment="1">
      <alignment horizontal="center"/>
    </xf>
    <xf numFmtId="164" fontId="1" fillId="0" borderId="21" xfId="0" applyFont="1" applyFill="1" applyBorder="1" applyAlignment="1">
      <alignment horizontal="center"/>
    </xf>
    <xf numFmtId="164" fontId="1" fillId="0" borderId="22" xfId="0" applyFont="1" applyFill="1" applyBorder="1" applyAlignment="1">
      <alignment horizontal="center"/>
    </xf>
    <xf numFmtId="164" fontId="1" fillId="0" borderId="22" xfId="0" applyFont="1" applyFill="1" applyBorder="1" applyAlignment="1">
      <alignment/>
    </xf>
    <xf numFmtId="164" fontId="2" fillId="0" borderId="5" xfId="0" applyFont="1" applyFill="1" applyBorder="1" applyAlignment="1">
      <alignment/>
    </xf>
    <xf numFmtId="164" fontId="4" fillId="0" borderId="23" xfId="0" applyFont="1" applyFill="1" applyBorder="1" applyAlignment="1">
      <alignment horizontal="center" vertical="center" wrapText="1"/>
    </xf>
    <xf numFmtId="164" fontId="2" fillId="0" borderId="24" xfId="0" applyFont="1" applyFill="1" applyBorder="1" applyAlignment="1">
      <alignment/>
    </xf>
    <xf numFmtId="164" fontId="4" fillId="0" borderId="25" xfId="0" applyFont="1" applyFill="1" applyBorder="1" applyAlignment="1">
      <alignment horizontal="center" vertical="center" wrapText="1"/>
    </xf>
    <xf numFmtId="164" fontId="4" fillId="0" borderId="26" xfId="0" applyFont="1" applyFill="1" applyBorder="1" applyAlignment="1">
      <alignment horizontal="center" vertical="center" wrapText="1"/>
    </xf>
    <xf numFmtId="164" fontId="4" fillId="0" borderId="27" xfId="0" applyFont="1" applyFill="1" applyBorder="1" applyAlignment="1">
      <alignment horizontal="center" vertical="center" wrapText="1"/>
    </xf>
    <xf numFmtId="164" fontId="4" fillId="0" borderId="14" xfId="0" applyFont="1" applyFill="1" applyBorder="1" applyAlignment="1">
      <alignment horizontal="center" vertical="center" wrapText="1"/>
    </xf>
    <xf numFmtId="164" fontId="4" fillId="0" borderId="15" xfId="0" applyFont="1" applyFill="1" applyBorder="1" applyAlignment="1">
      <alignment horizontal="center" vertical="center" wrapText="1"/>
    </xf>
    <xf numFmtId="164" fontId="5" fillId="0" borderId="28" xfId="0" applyFont="1" applyFill="1" applyBorder="1" applyAlignment="1">
      <alignment horizontal="center" vertical="center" wrapText="1"/>
    </xf>
    <xf numFmtId="164" fontId="5" fillId="0" borderId="29" xfId="0" applyFont="1" applyFill="1" applyBorder="1" applyAlignment="1">
      <alignment horizontal="center" vertical="center" wrapText="1"/>
    </xf>
    <xf numFmtId="164" fontId="5" fillId="0" borderId="30" xfId="0" applyFont="1" applyFill="1" applyBorder="1" applyAlignment="1">
      <alignment horizontal="center" vertical="center" wrapText="1"/>
    </xf>
    <xf numFmtId="164" fontId="5" fillId="0" borderId="19" xfId="0" applyFont="1" applyFill="1" applyBorder="1" applyAlignment="1">
      <alignment horizontal="center" vertical="center" wrapText="1"/>
    </xf>
    <xf numFmtId="164" fontId="5" fillId="0" borderId="20" xfId="0" applyFont="1" applyFill="1" applyBorder="1" applyAlignment="1">
      <alignment horizontal="center" vertical="center" wrapText="1"/>
    </xf>
    <xf numFmtId="164" fontId="5" fillId="0" borderId="31" xfId="0" applyFont="1" applyFill="1" applyBorder="1" applyAlignment="1">
      <alignment horizontal="center" vertical="center" wrapText="1"/>
    </xf>
    <xf numFmtId="164" fontId="5" fillId="0" borderId="32" xfId="0" applyFont="1" applyFill="1" applyBorder="1" applyAlignment="1">
      <alignment horizontal="center" vertical="center" wrapText="1"/>
    </xf>
    <xf numFmtId="164" fontId="5" fillId="0" borderId="33" xfId="0" applyFont="1" applyFill="1" applyBorder="1" applyAlignment="1">
      <alignment horizontal="center" vertical="center" wrapText="1"/>
    </xf>
    <xf numFmtId="164" fontId="5" fillId="0" borderId="11" xfId="0" applyFont="1" applyFill="1" applyBorder="1" applyAlignment="1">
      <alignment horizontal="center" vertical="center" wrapText="1"/>
    </xf>
    <xf numFmtId="164" fontId="5" fillId="0" borderId="0" xfId="0" applyFont="1" applyFill="1" applyBorder="1" applyAlignment="1">
      <alignment horizontal="center" vertical="center" wrapText="1"/>
    </xf>
    <xf numFmtId="164" fontId="4" fillId="2" borderId="34" xfId="0" applyFont="1" applyFill="1" applyBorder="1" applyAlignment="1">
      <alignment horizontal="center" vertical="center" wrapText="1"/>
    </xf>
    <xf numFmtId="165" fontId="4" fillId="2" borderId="35" xfId="0" applyNumberFormat="1" applyFont="1" applyFill="1" applyBorder="1" applyAlignment="1">
      <alignment horizontal="center" vertical="center" wrapText="1"/>
    </xf>
    <xf numFmtId="165" fontId="4" fillId="2" borderId="36" xfId="0" applyNumberFormat="1" applyFont="1" applyFill="1" applyBorder="1" applyAlignment="1">
      <alignment horizontal="center" vertical="center" wrapText="1"/>
    </xf>
    <xf numFmtId="164" fontId="4" fillId="2" borderId="1" xfId="0" applyFont="1" applyFill="1" applyBorder="1" applyAlignment="1">
      <alignment horizontal="left" vertical="center" wrapText="1"/>
    </xf>
    <xf numFmtId="166" fontId="4" fillId="2" borderId="2" xfId="0" applyNumberFormat="1" applyFont="1" applyFill="1" applyBorder="1" applyAlignment="1">
      <alignment horizontal="right" vertical="center" wrapText="1"/>
    </xf>
    <xf numFmtId="166" fontId="4" fillId="2" borderId="1" xfId="0" applyNumberFormat="1" applyFont="1" applyFill="1" applyBorder="1" applyAlignment="1">
      <alignment horizontal="right" vertical="center" wrapText="1"/>
    </xf>
    <xf numFmtId="168" fontId="4" fillId="2" borderId="1" xfId="0" applyNumberFormat="1" applyFont="1" applyFill="1" applyBorder="1" applyAlignment="1">
      <alignment horizontal="right" vertical="center" wrapText="1"/>
    </xf>
    <xf numFmtId="167" fontId="2" fillId="0" borderId="24" xfId="0" applyNumberFormat="1" applyFont="1" applyFill="1" applyBorder="1" applyAlignment="1">
      <alignment/>
    </xf>
    <xf numFmtId="164" fontId="4" fillId="3" borderId="37" xfId="0" applyFont="1" applyFill="1" applyBorder="1" applyAlignment="1">
      <alignment horizontal="center" vertical="center" wrapText="1"/>
    </xf>
    <xf numFmtId="165" fontId="4" fillId="3" borderId="38" xfId="0" applyNumberFormat="1" applyFont="1" applyFill="1" applyBorder="1" applyAlignment="1">
      <alignment horizontal="center" vertical="center" wrapText="1"/>
    </xf>
    <xf numFmtId="165" fontId="4" fillId="3" borderId="39" xfId="0" applyNumberFormat="1" applyFont="1" applyFill="1" applyBorder="1" applyAlignment="1">
      <alignment horizontal="center" vertical="center" wrapText="1"/>
    </xf>
    <xf numFmtId="164" fontId="4" fillId="3" borderId="4" xfId="0" applyFont="1" applyFill="1" applyBorder="1" applyAlignment="1">
      <alignment horizontal="left" vertical="center" wrapText="1"/>
    </xf>
    <xf numFmtId="166" fontId="4" fillId="3" borderId="5" xfId="0" applyNumberFormat="1" applyFont="1" applyFill="1" applyBorder="1" applyAlignment="1">
      <alignment horizontal="right" vertical="center" wrapText="1"/>
    </xf>
    <xf numFmtId="166" fontId="4" fillId="3" borderId="4" xfId="0" applyNumberFormat="1" applyFont="1" applyFill="1" applyBorder="1" applyAlignment="1">
      <alignment horizontal="right" vertical="center" wrapText="1"/>
    </xf>
    <xf numFmtId="168" fontId="4" fillId="3" borderId="4" xfId="0" applyNumberFormat="1" applyFont="1" applyFill="1" applyBorder="1" applyAlignment="1">
      <alignment horizontal="right" vertical="center" wrapText="1"/>
    </xf>
    <xf numFmtId="165" fontId="2" fillId="3" borderId="17" xfId="0" applyNumberFormat="1" applyFont="1" applyFill="1" applyBorder="1" applyAlignment="1">
      <alignment horizontal="center" vertical="center" wrapText="1"/>
    </xf>
    <xf numFmtId="165" fontId="2" fillId="3" borderId="40" xfId="0" applyNumberFormat="1" applyFont="1" applyFill="1" applyBorder="1" applyAlignment="1">
      <alignment horizontal="center" vertical="center" wrapText="1"/>
    </xf>
    <xf numFmtId="165" fontId="6" fillId="3" borderId="18" xfId="0" applyNumberFormat="1" applyFont="1" applyFill="1" applyBorder="1" applyAlignment="1">
      <alignment horizontal="center" vertical="center" wrapText="1"/>
    </xf>
    <xf numFmtId="164" fontId="6" fillId="3" borderId="7" xfId="0" applyFont="1" applyFill="1" applyBorder="1" applyAlignment="1">
      <alignment horizontal="left" vertical="center" wrapText="1"/>
    </xf>
    <xf numFmtId="166" fontId="6" fillId="3" borderId="8" xfId="0" applyNumberFormat="1" applyFont="1" applyFill="1" applyBorder="1" applyAlignment="1">
      <alignment horizontal="right" vertical="center" wrapText="1"/>
    </xf>
    <xf numFmtId="166" fontId="6" fillId="3" borderId="7" xfId="0" applyNumberFormat="1" applyFont="1" applyFill="1" applyBorder="1" applyAlignment="1">
      <alignment horizontal="right" vertical="center" wrapText="1"/>
    </xf>
    <xf numFmtId="168" fontId="6" fillId="3" borderId="7" xfId="0" applyNumberFormat="1" applyFont="1" applyFill="1" applyBorder="1" applyAlignment="1">
      <alignment horizontal="right" vertical="center" wrapText="1"/>
    </xf>
    <xf numFmtId="165" fontId="2" fillId="3" borderId="18" xfId="0" applyNumberFormat="1" applyFont="1" applyFill="1" applyBorder="1" applyAlignment="1">
      <alignment horizontal="center" vertical="center" wrapText="1"/>
    </xf>
    <xf numFmtId="164" fontId="2" fillId="3" borderId="7" xfId="0" applyFont="1" applyFill="1" applyBorder="1" applyAlignment="1">
      <alignment horizontal="left" vertical="center" wrapText="1"/>
    </xf>
    <xf numFmtId="166" fontId="2" fillId="3" borderId="8" xfId="0" applyNumberFormat="1" applyFont="1" applyFill="1" applyBorder="1" applyAlignment="1">
      <alignment horizontal="right" vertical="center" wrapText="1"/>
    </xf>
    <xf numFmtId="166" fontId="2" fillId="3" borderId="7" xfId="0" applyNumberFormat="1" applyFont="1" applyFill="1" applyBorder="1" applyAlignment="1">
      <alignment horizontal="right" vertical="center" wrapText="1"/>
    </xf>
    <xf numFmtId="168" fontId="2" fillId="3" borderId="7" xfId="0" applyNumberFormat="1" applyFont="1" applyFill="1" applyBorder="1" applyAlignment="1">
      <alignment horizontal="right" vertical="center" wrapText="1"/>
    </xf>
    <xf numFmtId="165" fontId="2" fillId="3" borderId="7" xfId="0" applyNumberFormat="1" applyFont="1" applyFill="1" applyBorder="1" applyAlignment="1">
      <alignment horizontal="center" vertical="center" wrapText="1"/>
    </xf>
    <xf numFmtId="164" fontId="1" fillId="2" borderId="0" xfId="0" applyFont="1" applyFill="1" applyBorder="1" applyAlignment="1">
      <alignment/>
    </xf>
    <xf numFmtId="165" fontId="6" fillId="3" borderId="17" xfId="0" applyNumberFormat="1" applyFont="1" applyFill="1" applyBorder="1" applyAlignment="1">
      <alignment horizontal="center" vertical="center" wrapText="1"/>
    </xf>
    <xf numFmtId="165" fontId="6" fillId="3" borderId="40" xfId="0" applyNumberFormat="1" applyFont="1" applyFill="1" applyBorder="1" applyAlignment="1">
      <alignment horizontal="center" vertical="center" wrapText="1"/>
    </xf>
    <xf numFmtId="165" fontId="2" fillId="0" borderId="41" xfId="0" applyNumberFormat="1" applyFont="1" applyFill="1" applyBorder="1" applyAlignment="1">
      <alignment horizontal="center" vertical="center" wrapText="1"/>
    </xf>
    <xf numFmtId="165" fontId="2" fillId="0" borderId="42" xfId="0" applyNumberFormat="1" applyFont="1" applyFill="1" applyBorder="1" applyAlignment="1">
      <alignment horizontal="center" vertical="center" wrapText="1"/>
    </xf>
    <xf numFmtId="165" fontId="2" fillId="0" borderId="43" xfId="0" applyNumberFormat="1" applyFont="1" applyFill="1" applyBorder="1" applyAlignment="1">
      <alignment horizontal="center" vertical="center" wrapText="1"/>
    </xf>
    <xf numFmtId="164" fontId="2" fillId="0" borderId="10" xfId="0" applyFont="1" applyFill="1" applyBorder="1" applyAlignment="1">
      <alignment horizontal="left" vertical="center" wrapText="1"/>
    </xf>
    <xf numFmtId="166" fontId="2" fillId="0" borderId="12" xfId="0" applyNumberFormat="1" applyFont="1" applyFill="1" applyBorder="1" applyAlignment="1">
      <alignment horizontal="right" vertical="center" wrapText="1"/>
    </xf>
    <xf numFmtId="166" fontId="2" fillId="0" borderId="10" xfId="0" applyNumberFormat="1" applyFont="1" applyFill="1" applyBorder="1" applyAlignment="1">
      <alignment horizontal="right" vertical="center" wrapText="1"/>
    </xf>
    <xf numFmtId="168" fontId="2" fillId="3" borderId="10" xfId="0" applyNumberFormat="1" applyFont="1" applyFill="1" applyBorder="1" applyAlignment="1">
      <alignment horizontal="right" vertical="center" wrapText="1"/>
    </xf>
    <xf numFmtId="165" fontId="4" fillId="2" borderId="34" xfId="0" applyNumberFormat="1" applyFont="1" applyFill="1" applyBorder="1" applyAlignment="1">
      <alignment/>
    </xf>
    <xf numFmtId="165" fontId="4" fillId="2" borderId="35" xfId="0" applyNumberFormat="1" applyFont="1" applyFill="1" applyBorder="1" applyAlignment="1">
      <alignment horizontal="center"/>
    </xf>
    <xf numFmtId="166" fontId="4" fillId="2" borderId="1" xfId="0" applyNumberFormat="1" applyFont="1" applyFill="1" applyBorder="1" applyAlignment="1">
      <alignment horizontal="right"/>
    </xf>
    <xf numFmtId="164" fontId="4" fillId="0" borderId="24" xfId="0" applyFont="1" applyFill="1" applyBorder="1" applyAlignment="1">
      <alignment horizontal="center" vertical="center" wrapText="1"/>
    </xf>
    <xf numFmtId="165" fontId="4" fillId="0" borderId="37" xfId="0" applyNumberFormat="1" applyFont="1" applyFill="1" applyBorder="1" applyAlignment="1">
      <alignment/>
    </xf>
    <xf numFmtId="165" fontId="4" fillId="0" borderId="38" xfId="0" applyNumberFormat="1" applyFont="1" applyFill="1" applyBorder="1" applyAlignment="1">
      <alignment horizontal="center"/>
    </xf>
    <xf numFmtId="165" fontId="4" fillId="0" borderId="39" xfId="0" applyNumberFormat="1" applyFont="1" applyFill="1" applyBorder="1" applyAlignment="1">
      <alignment horizontal="center" vertical="center" wrapText="1"/>
    </xf>
    <xf numFmtId="164" fontId="4" fillId="0" borderId="4" xfId="0" applyFont="1" applyFill="1" applyBorder="1" applyAlignment="1">
      <alignment horizontal="left" vertical="center" wrapText="1"/>
    </xf>
    <xf numFmtId="166" fontId="4" fillId="0" borderId="5" xfId="0" applyNumberFormat="1" applyFont="1" applyFill="1" applyBorder="1" applyAlignment="1">
      <alignment horizontal="right" vertical="center" wrapText="1"/>
    </xf>
    <xf numFmtId="166" fontId="4" fillId="0" borderId="4" xfId="0" applyNumberFormat="1" applyFont="1" applyFill="1" applyBorder="1" applyAlignment="1">
      <alignment horizontal="right"/>
    </xf>
    <xf numFmtId="168" fontId="2" fillId="3" borderId="4" xfId="0" applyNumberFormat="1" applyFont="1" applyFill="1" applyBorder="1" applyAlignment="1">
      <alignment horizontal="right" vertical="center" wrapText="1"/>
    </xf>
    <xf numFmtId="165" fontId="7" fillId="3" borderId="17" xfId="0" applyNumberFormat="1" applyFont="1" applyFill="1" applyBorder="1" applyAlignment="1">
      <alignment horizontal="center" vertical="center" wrapText="1"/>
    </xf>
    <xf numFmtId="165" fontId="7" fillId="3" borderId="40" xfId="0" applyNumberFormat="1" applyFont="1" applyFill="1" applyBorder="1" applyAlignment="1">
      <alignment horizontal="center" vertical="center" wrapText="1"/>
    </xf>
    <xf numFmtId="165" fontId="2" fillId="3" borderId="41" xfId="0" applyNumberFormat="1" applyFont="1" applyFill="1" applyBorder="1" applyAlignment="1">
      <alignment horizontal="center" vertical="center" wrapText="1"/>
    </xf>
    <xf numFmtId="165" fontId="2" fillId="3" borderId="42" xfId="0" applyNumberFormat="1" applyFont="1" applyFill="1" applyBorder="1" applyAlignment="1">
      <alignment horizontal="center" vertical="center" wrapText="1"/>
    </xf>
    <xf numFmtId="165" fontId="2" fillId="3" borderId="43" xfId="0" applyNumberFormat="1" applyFont="1" applyFill="1" applyBorder="1" applyAlignment="1">
      <alignment horizontal="center" vertical="center" wrapText="1"/>
    </xf>
    <xf numFmtId="164" fontId="2" fillId="3" borderId="10" xfId="0" applyFont="1" applyFill="1" applyBorder="1" applyAlignment="1">
      <alignment horizontal="left" vertical="center" wrapText="1"/>
    </xf>
    <xf numFmtId="166" fontId="2" fillId="3" borderId="12" xfId="0" applyNumberFormat="1" applyFont="1" applyFill="1" applyBorder="1" applyAlignment="1">
      <alignment horizontal="right" vertical="center" wrapText="1"/>
    </xf>
    <xf numFmtId="166" fontId="2" fillId="3" borderId="10" xfId="0" applyNumberFormat="1" applyFont="1" applyFill="1" applyBorder="1" applyAlignment="1">
      <alignment horizontal="right" vertical="center" wrapText="1"/>
    </xf>
    <xf numFmtId="165" fontId="4" fillId="2" borderId="34" xfId="0" applyNumberFormat="1" applyFont="1" applyFill="1" applyBorder="1" applyAlignment="1">
      <alignment horizontal="center" vertical="center" wrapText="1"/>
    </xf>
    <xf numFmtId="165" fontId="4" fillId="3" borderId="37" xfId="0" applyNumberFormat="1" applyFont="1" applyFill="1" applyBorder="1" applyAlignment="1">
      <alignment horizontal="center" vertical="center" wrapText="1"/>
    </xf>
    <xf numFmtId="165" fontId="4" fillId="0" borderId="37" xfId="0" applyNumberFormat="1" applyFont="1" applyFill="1" applyBorder="1" applyAlignment="1">
      <alignment horizontal="center" vertical="center" wrapText="1"/>
    </xf>
    <xf numFmtId="165" fontId="4" fillId="0" borderId="38" xfId="0" applyNumberFormat="1" applyFont="1" applyFill="1" applyBorder="1" applyAlignment="1">
      <alignment horizontal="center" vertical="center" wrapText="1"/>
    </xf>
    <xf numFmtId="166" fontId="4" fillId="0" borderId="4" xfId="0" applyNumberFormat="1" applyFont="1" applyFill="1" applyBorder="1" applyAlignment="1">
      <alignment horizontal="right" vertical="center" wrapText="1"/>
    </xf>
    <xf numFmtId="168" fontId="2" fillId="0" borderId="4" xfId="0" applyNumberFormat="1" applyFont="1" applyFill="1" applyBorder="1" applyAlignment="1">
      <alignment horizontal="right" vertical="center" wrapText="1"/>
    </xf>
    <xf numFmtId="165" fontId="6" fillId="0" borderId="17" xfId="0" applyNumberFormat="1" applyFont="1" applyFill="1" applyBorder="1" applyAlignment="1">
      <alignment horizontal="center" vertical="center" wrapText="1"/>
    </xf>
    <xf numFmtId="165" fontId="6" fillId="0" borderId="40"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64" fontId="6" fillId="0" borderId="7" xfId="0" applyFont="1" applyFill="1" applyBorder="1" applyAlignment="1">
      <alignment horizontal="left" vertical="center" wrapText="1"/>
    </xf>
    <xf numFmtId="166" fontId="6" fillId="0" borderId="8" xfId="0" applyNumberFormat="1" applyFont="1" applyFill="1" applyBorder="1" applyAlignment="1">
      <alignment horizontal="right" vertical="center" wrapText="1"/>
    </xf>
    <xf numFmtId="166" fontId="6" fillId="0" borderId="7" xfId="0"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165" fontId="2" fillId="0" borderId="17" xfId="0" applyNumberFormat="1" applyFont="1" applyFill="1" applyBorder="1" applyAlignment="1">
      <alignment horizontal="center" vertical="center" wrapText="1"/>
    </xf>
    <xf numFmtId="165" fontId="2" fillId="0" borderId="40" xfId="0" applyNumberFormat="1" applyFont="1" applyFill="1" applyBorder="1" applyAlignment="1">
      <alignment horizontal="center" vertical="center" wrapText="1"/>
    </xf>
    <xf numFmtId="165" fontId="2" fillId="0" borderId="18" xfId="0" applyNumberFormat="1" applyFont="1" applyFill="1" applyBorder="1" applyAlignment="1">
      <alignment horizontal="center" vertical="center" wrapText="1"/>
    </xf>
    <xf numFmtId="164" fontId="2" fillId="0" borderId="7" xfId="0" applyFont="1" applyFill="1" applyBorder="1" applyAlignment="1">
      <alignment horizontal="left" vertical="center" wrapText="1"/>
    </xf>
    <xf numFmtId="166" fontId="2" fillId="0" borderId="8" xfId="0" applyNumberFormat="1" applyFont="1" applyFill="1" applyBorder="1" applyAlignment="1">
      <alignment horizontal="right" vertical="center" wrapText="1"/>
    </xf>
    <xf numFmtId="166" fontId="2" fillId="0" borderId="7" xfId="0" applyNumberFormat="1" applyFont="1" applyFill="1" applyBorder="1" applyAlignment="1">
      <alignment horizontal="right" vertical="center" wrapText="1"/>
    </xf>
    <xf numFmtId="168" fontId="2" fillId="0" borderId="7" xfId="0" applyNumberFormat="1" applyFont="1" applyFill="1" applyBorder="1" applyAlignment="1">
      <alignment horizontal="right" vertical="center" wrapText="1"/>
    </xf>
    <xf numFmtId="165" fontId="2" fillId="0" borderId="7" xfId="0" applyNumberFormat="1" applyFont="1" applyFill="1" applyBorder="1" applyAlignment="1">
      <alignment horizontal="center" vertical="center" wrapText="1"/>
    </xf>
    <xf numFmtId="168" fontId="2" fillId="0" borderId="10" xfId="0" applyNumberFormat="1" applyFont="1" applyFill="1" applyBorder="1" applyAlignment="1">
      <alignment horizontal="right" vertical="center" wrapText="1"/>
    </xf>
    <xf numFmtId="164" fontId="8" fillId="0" borderId="0" xfId="0" applyFont="1" applyFill="1" applyBorder="1" applyAlignment="1">
      <alignment/>
    </xf>
    <xf numFmtId="164" fontId="6" fillId="0" borderId="24" xfId="0" applyFont="1" applyFill="1" applyBorder="1" applyAlignment="1">
      <alignment/>
    </xf>
    <xf numFmtId="164" fontId="6" fillId="0" borderId="0" xfId="0" applyFont="1" applyFill="1" applyBorder="1" applyAlignment="1">
      <alignment/>
    </xf>
    <xf numFmtId="164" fontId="2" fillId="0" borderId="7" xfId="0" applyFont="1" applyFill="1" applyBorder="1" applyAlignment="1">
      <alignment/>
    </xf>
    <xf numFmtId="166" fontId="2" fillId="0" borderId="8" xfId="0" applyNumberFormat="1" applyFont="1" applyFill="1" applyBorder="1" applyAlignment="1">
      <alignment horizontal="right"/>
    </xf>
    <xf numFmtId="166" fontId="2" fillId="0" borderId="7" xfId="0" applyNumberFormat="1" applyFont="1" applyFill="1" applyBorder="1" applyAlignment="1">
      <alignment horizontal="right"/>
    </xf>
    <xf numFmtId="164" fontId="2" fillId="0" borderId="7" xfId="0" applyFont="1" applyFill="1" applyBorder="1" applyAlignment="1">
      <alignment horizontal="right"/>
    </xf>
    <xf numFmtId="164" fontId="2" fillId="3" borderId="24" xfId="0" applyFont="1" applyFill="1" applyBorder="1" applyAlignment="1">
      <alignment/>
    </xf>
    <xf numFmtId="164" fontId="1" fillId="3" borderId="0" xfId="0" applyFont="1" applyFill="1" applyBorder="1" applyAlignment="1">
      <alignment/>
    </xf>
    <xf numFmtId="165" fontId="2" fillId="3" borderId="37" xfId="0" applyNumberFormat="1" applyFont="1" applyFill="1" applyBorder="1" applyAlignment="1">
      <alignment horizontal="center" vertical="center" wrapText="1"/>
    </xf>
    <xf numFmtId="165" fontId="2" fillId="3" borderId="38" xfId="0" applyNumberFormat="1" applyFont="1" applyFill="1" applyBorder="1" applyAlignment="1">
      <alignment horizontal="center" vertical="center" wrapText="1"/>
    </xf>
    <xf numFmtId="165" fontId="2" fillId="3" borderId="39" xfId="0" applyNumberFormat="1" applyFont="1" applyFill="1" applyBorder="1" applyAlignment="1">
      <alignment horizontal="center" vertical="center" wrapText="1"/>
    </xf>
    <xf numFmtId="164" fontId="2" fillId="3" borderId="4" xfId="0" applyFont="1" applyFill="1" applyBorder="1" applyAlignment="1">
      <alignment horizontal="left" vertical="center" wrapText="1"/>
    </xf>
    <xf numFmtId="166" fontId="2" fillId="3" borderId="5" xfId="0" applyNumberFormat="1" applyFont="1" applyFill="1" applyBorder="1" applyAlignment="1">
      <alignment horizontal="right" vertical="center" wrapText="1"/>
    </xf>
    <xf numFmtId="166" fontId="2" fillId="3" borderId="4" xfId="0" applyNumberFormat="1" applyFont="1" applyFill="1" applyBorder="1" applyAlignment="1">
      <alignment horizontal="right" vertical="center" wrapText="1"/>
    </xf>
    <xf numFmtId="164" fontId="2" fillId="3" borderId="0" xfId="0" applyFont="1" applyFill="1" applyBorder="1" applyAlignment="1">
      <alignment/>
    </xf>
    <xf numFmtId="165" fontId="2" fillId="0" borderId="7" xfId="0" applyNumberFormat="1" applyFont="1" applyFill="1" applyBorder="1" applyAlignment="1">
      <alignment horizontal="center" vertical="top" wrapText="1"/>
    </xf>
    <xf numFmtId="164" fontId="1" fillId="0" borderId="0" xfId="0" applyFont="1" applyFill="1" applyBorder="1" applyAlignment="1">
      <alignment horizontal="left"/>
    </xf>
    <xf numFmtId="164" fontId="6" fillId="3" borderId="24" xfId="0" applyFont="1" applyFill="1" applyBorder="1" applyAlignment="1">
      <alignment/>
    </xf>
    <xf numFmtId="165" fontId="6" fillId="0" borderId="41" xfId="0" applyNumberFormat="1" applyFont="1" applyFill="1" applyBorder="1" applyAlignment="1">
      <alignment horizontal="center" vertical="center" wrapText="1"/>
    </xf>
    <xf numFmtId="165" fontId="6" fillId="0" borderId="42" xfId="0" applyNumberFormat="1" applyFont="1" applyFill="1" applyBorder="1" applyAlignment="1">
      <alignment horizontal="center" vertical="center" wrapText="1"/>
    </xf>
    <xf numFmtId="165" fontId="6" fillId="0" borderId="43" xfId="0" applyNumberFormat="1" applyFont="1" applyFill="1" applyBorder="1" applyAlignment="1">
      <alignment horizontal="center" vertical="center" wrapText="1"/>
    </xf>
    <xf numFmtId="164" fontId="6" fillId="0" borderId="10" xfId="0" applyFont="1" applyFill="1" applyBorder="1" applyAlignment="1">
      <alignment horizontal="left" vertical="center" wrapText="1"/>
    </xf>
    <xf numFmtId="166" fontId="6" fillId="0" borderId="12" xfId="0" applyNumberFormat="1" applyFont="1" applyFill="1" applyBorder="1" applyAlignment="1">
      <alignment horizontal="right" vertical="center" wrapText="1"/>
    </xf>
    <xf numFmtId="166" fontId="6" fillId="3" borderId="10" xfId="0" applyNumberFormat="1" applyFont="1" applyFill="1" applyBorder="1" applyAlignment="1">
      <alignment horizontal="right" vertical="center" wrapText="1"/>
    </xf>
    <xf numFmtId="168" fontId="6" fillId="0" borderId="10" xfId="0" applyNumberFormat="1" applyFont="1" applyFill="1" applyBorder="1" applyAlignment="1">
      <alignment horizontal="right" vertical="center" wrapText="1"/>
    </xf>
    <xf numFmtId="164" fontId="1" fillId="0" borderId="7" xfId="0" applyFont="1" applyFill="1" applyBorder="1" applyAlignment="1">
      <alignment horizontal="left" vertical="center" wrapText="1"/>
    </xf>
    <xf numFmtId="166" fontId="2" fillId="0" borderId="24" xfId="0" applyNumberFormat="1" applyFont="1" applyFill="1" applyBorder="1" applyAlignment="1">
      <alignment/>
    </xf>
    <xf numFmtId="164" fontId="2" fillId="4" borderId="24" xfId="0" applyFont="1" applyFill="1" applyBorder="1" applyAlignment="1">
      <alignment/>
    </xf>
    <xf numFmtId="165" fontId="2" fillId="2" borderId="36" xfId="0" applyNumberFormat="1" applyFont="1" applyFill="1" applyBorder="1" applyAlignment="1">
      <alignment horizontal="center" vertical="center" wrapText="1"/>
    </xf>
    <xf numFmtId="166" fontId="6" fillId="3" borderId="9" xfId="0" applyNumberFormat="1" applyFont="1" applyFill="1" applyBorder="1" applyAlignment="1">
      <alignment horizontal="right" vertical="center" wrapText="1"/>
    </xf>
    <xf numFmtId="165" fontId="2" fillId="3" borderId="10" xfId="0" applyNumberFormat="1" applyFont="1" applyFill="1" applyBorder="1" applyAlignment="1">
      <alignment horizontal="center" vertical="center" wrapText="1"/>
    </xf>
    <xf numFmtId="166" fontId="2" fillId="3" borderId="9" xfId="0" applyNumberFormat="1" applyFont="1" applyFill="1" applyBorder="1" applyAlignment="1">
      <alignment horizontal="right" vertical="center" wrapText="1"/>
    </xf>
    <xf numFmtId="164" fontId="4" fillId="3" borderId="7" xfId="0" applyFont="1" applyFill="1" applyBorder="1" applyAlignment="1">
      <alignment horizontal="left" vertical="center" wrapText="1"/>
    </xf>
    <xf numFmtId="165" fontId="2" fillId="3" borderId="8" xfId="0" applyNumberFormat="1" applyFont="1" applyFill="1" applyBorder="1" applyAlignment="1">
      <alignment horizontal="center" vertical="center" wrapText="1"/>
    </xf>
    <xf numFmtId="165" fontId="2" fillId="3" borderId="44" xfId="0" applyNumberFormat="1"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164" fontId="2" fillId="3" borderId="7" xfId="0" applyFont="1" applyFill="1" applyBorder="1" applyAlignment="1">
      <alignment horizontal="center" vertical="center"/>
    </xf>
    <xf numFmtId="164" fontId="2" fillId="3" borderId="17" xfId="0" applyFont="1" applyFill="1" applyBorder="1" applyAlignment="1">
      <alignment horizontal="center" vertical="center"/>
    </xf>
    <xf numFmtId="164" fontId="2" fillId="3" borderId="40" xfId="0" applyFont="1" applyFill="1" applyBorder="1" applyAlignment="1">
      <alignment horizontal="center" vertical="center"/>
    </xf>
    <xf numFmtId="164" fontId="2" fillId="3" borderId="18" xfId="0" applyFont="1" applyFill="1" applyBorder="1" applyAlignment="1">
      <alignment horizontal="center" vertical="center"/>
    </xf>
    <xf numFmtId="164" fontId="9" fillId="3" borderId="7" xfId="0" applyFont="1" applyFill="1" applyBorder="1" applyAlignment="1">
      <alignment horizontal="left" vertical="center" wrapText="1"/>
    </xf>
    <xf numFmtId="165" fontId="2" fillId="3" borderId="18" xfId="0" applyNumberFormat="1" applyFont="1" applyFill="1" applyBorder="1" applyAlignment="1">
      <alignment vertical="center" wrapText="1"/>
    </xf>
    <xf numFmtId="165" fontId="2" fillId="3" borderId="17" xfId="0" applyNumberFormat="1" applyFont="1" applyFill="1" applyBorder="1" applyAlignment="1">
      <alignment vertical="center" wrapText="1"/>
    </xf>
    <xf numFmtId="165" fontId="2" fillId="3" borderId="40" xfId="0" applyNumberFormat="1" applyFont="1" applyFill="1" applyBorder="1" applyAlignment="1">
      <alignment vertical="center" wrapText="1"/>
    </xf>
    <xf numFmtId="164" fontId="1" fillId="4" borderId="0" xfId="0" applyFont="1" applyFill="1" applyBorder="1" applyAlignment="1">
      <alignment/>
    </xf>
    <xf numFmtId="165" fontId="4" fillId="2" borderId="34" xfId="0" applyNumberFormat="1" applyFont="1" applyFill="1" applyBorder="1" applyAlignment="1">
      <alignment vertical="center" wrapText="1"/>
    </xf>
    <xf numFmtId="165" fontId="4" fillId="2" borderId="35" xfId="0" applyNumberFormat="1" applyFont="1" applyFill="1" applyBorder="1" applyAlignment="1">
      <alignment vertical="center" wrapText="1"/>
    </xf>
    <xf numFmtId="165" fontId="4" fillId="3" borderId="37" xfId="0" applyNumberFormat="1" applyFont="1" applyFill="1" applyBorder="1" applyAlignment="1">
      <alignment vertical="center" wrapText="1"/>
    </xf>
    <xf numFmtId="165" fontId="4" fillId="3" borderId="38" xfId="0" applyNumberFormat="1" applyFont="1" applyFill="1" applyBorder="1" applyAlignment="1">
      <alignment vertical="center" wrapText="1"/>
    </xf>
    <xf numFmtId="166" fontId="2" fillId="3" borderId="8" xfId="0" applyNumberFormat="1" applyFont="1" applyFill="1" applyBorder="1" applyAlignment="1">
      <alignment horizontal="right"/>
    </xf>
    <xf numFmtId="165" fontId="2" fillId="0" borderId="39"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40" xfId="0" applyNumberFormat="1" applyFont="1" applyFill="1" applyBorder="1" applyAlignment="1">
      <alignment horizontal="center" vertical="center" wrapText="1"/>
    </xf>
    <xf numFmtId="164" fontId="2" fillId="3" borderId="7" xfId="0" applyFont="1" applyFill="1" applyBorder="1" applyAlignment="1">
      <alignment vertical="center" wrapText="1"/>
    </xf>
    <xf numFmtId="164" fontId="2" fillId="0" borderId="10" xfId="0" applyFont="1" applyFill="1" applyBorder="1" applyAlignment="1">
      <alignment vertical="center" wrapText="1"/>
    </xf>
    <xf numFmtId="165" fontId="2" fillId="2" borderId="36" xfId="0" applyNumberFormat="1" applyFont="1" applyFill="1" applyBorder="1" applyAlignment="1">
      <alignment vertical="center" wrapText="1"/>
    </xf>
    <xf numFmtId="165" fontId="2" fillId="3" borderId="39" xfId="0" applyNumberFormat="1" applyFont="1" applyFill="1" applyBorder="1" applyAlignment="1">
      <alignment vertical="center" wrapText="1"/>
    </xf>
    <xf numFmtId="166" fontId="2" fillId="3" borderId="24" xfId="0" applyNumberFormat="1" applyFont="1" applyFill="1" applyBorder="1" applyAlignment="1">
      <alignment/>
    </xf>
    <xf numFmtId="165" fontId="2" fillId="0" borderId="1" xfId="0" applyNumberFormat="1" applyFont="1" applyFill="1" applyBorder="1" applyAlignment="1">
      <alignment horizontal="center" vertical="center" wrapText="1"/>
    </xf>
    <xf numFmtId="164" fontId="4" fillId="0" borderId="1" xfId="0" applyFont="1" applyFill="1" applyBorder="1" applyAlignment="1">
      <alignment horizontal="right" vertical="center" wrapText="1"/>
    </xf>
    <xf numFmtId="166" fontId="4" fillId="0" borderId="2" xfId="0" applyNumberFormat="1" applyFont="1" applyFill="1" applyBorder="1" applyAlignment="1">
      <alignment horizontal="right" vertical="center" wrapText="1"/>
    </xf>
    <xf numFmtId="166" fontId="4" fillId="0" borderId="1" xfId="0" applyNumberFormat="1" applyFont="1" applyFill="1" applyBorder="1" applyAlignment="1">
      <alignment horizontal="right" vertical="center" wrapText="1"/>
    </xf>
    <xf numFmtId="168" fontId="4" fillId="0" borderId="1" xfId="0" applyNumberFormat="1" applyFont="1" applyFill="1" applyBorder="1" applyAlignment="1">
      <alignment horizontal="right" vertical="center" wrapText="1"/>
    </xf>
    <xf numFmtId="166" fontId="3" fillId="0" borderId="20" xfId="0" applyNumberFormat="1" applyFont="1" applyFill="1" applyBorder="1" applyAlignment="1">
      <alignment horizontal="center" vertical="center" wrapText="1"/>
    </xf>
    <xf numFmtId="164" fontId="3" fillId="0" borderId="0" xfId="0" applyFont="1" applyFill="1" applyBorder="1" applyAlignment="1">
      <alignment horizontal="right"/>
    </xf>
    <xf numFmtId="164" fontId="5" fillId="0" borderId="45" xfId="0" applyFont="1" applyFill="1" applyBorder="1" applyAlignment="1">
      <alignment horizontal="center" vertical="center" wrapText="1"/>
    </xf>
    <xf numFmtId="164" fontId="5" fillId="0" borderId="46" xfId="0" applyFont="1" applyFill="1" applyBorder="1" applyAlignment="1">
      <alignment horizontal="center" vertical="center" wrapText="1"/>
    </xf>
    <xf numFmtId="164" fontId="5" fillId="0" borderId="47" xfId="0" applyFont="1" applyFill="1" applyBorder="1" applyAlignment="1">
      <alignment horizontal="center" vertical="center" wrapText="1"/>
    </xf>
    <xf numFmtId="164" fontId="5" fillId="0" borderId="48" xfId="0" applyFont="1" applyFill="1" applyBorder="1" applyAlignment="1">
      <alignment horizontal="center" vertical="center" wrapText="1"/>
    </xf>
    <xf numFmtId="164" fontId="1" fillId="0" borderId="31" xfId="0" applyFont="1" applyFill="1" applyBorder="1" applyAlignment="1">
      <alignment/>
    </xf>
    <xf numFmtId="164" fontId="1" fillId="0" borderId="32" xfId="0" applyFont="1" applyFill="1" applyBorder="1" applyAlignment="1">
      <alignment/>
    </xf>
    <xf numFmtId="164" fontId="1" fillId="0" borderId="33" xfId="0" applyFont="1" applyFill="1" applyBorder="1" applyAlignment="1">
      <alignment/>
    </xf>
    <xf numFmtId="164" fontId="1" fillId="0" borderId="11" xfId="0" applyFont="1" applyFill="1" applyBorder="1" applyAlignment="1">
      <alignment/>
    </xf>
    <xf numFmtId="164" fontId="1" fillId="0" borderId="37" xfId="0" applyFont="1" applyFill="1" applyBorder="1" applyAlignment="1">
      <alignment/>
    </xf>
    <xf numFmtId="164" fontId="1" fillId="0" borderId="38" xfId="0" applyFont="1" applyFill="1" applyBorder="1" applyAlignment="1">
      <alignment/>
    </xf>
    <xf numFmtId="164" fontId="1" fillId="0" borderId="39" xfId="0" applyFont="1" applyFill="1" applyBorder="1" applyAlignment="1">
      <alignment/>
    </xf>
    <xf numFmtId="164" fontId="1" fillId="0" borderId="4" xfId="0" applyFont="1" applyFill="1" applyBorder="1" applyAlignment="1">
      <alignment/>
    </xf>
    <xf numFmtId="164" fontId="1" fillId="0" borderId="4" xfId="0" applyFont="1" applyFill="1" applyBorder="1" applyAlignment="1">
      <alignment horizontal="right" vertical="center"/>
    </xf>
    <xf numFmtId="164" fontId="1" fillId="0" borderId="41" xfId="0" applyFont="1" applyFill="1" applyBorder="1" applyAlignment="1">
      <alignment/>
    </xf>
    <xf numFmtId="164" fontId="1" fillId="0" borderId="42" xfId="0" applyFont="1" applyFill="1" applyBorder="1" applyAlignment="1">
      <alignment/>
    </xf>
    <xf numFmtId="164" fontId="1" fillId="0" borderId="43" xfId="0" applyFont="1" applyFill="1" applyBorder="1" applyAlignment="1">
      <alignment/>
    </xf>
    <xf numFmtId="164" fontId="1" fillId="0" borderId="10" xfId="0" applyFont="1" applyFill="1" applyBorder="1" applyAlignment="1">
      <alignment horizontal="right" vertical="center"/>
    </xf>
    <xf numFmtId="164" fontId="1" fillId="0" borderId="17" xfId="0" applyFont="1" applyFill="1" applyBorder="1" applyAlignment="1">
      <alignment/>
    </xf>
    <xf numFmtId="164" fontId="1" fillId="0" borderId="40" xfId="0" applyFont="1" applyFill="1" applyBorder="1" applyAlignment="1">
      <alignment/>
    </xf>
    <xf numFmtId="164" fontId="1" fillId="0" borderId="18" xfId="0" applyFont="1" applyFill="1" applyBorder="1" applyAlignment="1">
      <alignment/>
    </xf>
    <xf numFmtId="164" fontId="1" fillId="0" borderId="1" xfId="0" applyFont="1" applyFill="1" applyBorder="1" applyAlignment="1">
      <alignment horizontal="center"/>
    </xf>
    <xf numFmtId="166" fontId="3" fillId="0" borderId="1" xfId="0" applyNumberFormat="1" applyFont="1" applyFill="1" applyBorder="1" applyAlignment="1">
      <alignment horizontal="right" vertical="center"/>
    </xf>
    <xf numFmtId="168" fontId="4" fillId="3" borderId="1" xfId="0" applyNumberFormat="1" applyFont="1" applyFill="1" applyBorder="1" applyAlignment="1">
      <alignment horizontal="right" vertical="center" wrapText="1"/>
    </xf>
    <xf numFmtId="164" fontId="3" fillId="0" borderId="0" xfId="0" applyFont="1" applyFill="1" applyBorder="1" applyAlignment="1">
      <alignment horizontal="left"/>
    </xf>
    <xf numFmtId="164" fontId="3" fillId="3" borderId="0" xfId="0" applyFont="1" applyFill="1" applyBorder="1" applyAlignment="1">
      <alignment horizontal="center"/>
    </xf>
    <xf numFmtId="164" fontId="1" fillId="3" borderId="0" xfId="0" applyFont="1" applyFill="1" applyBorder="1" applyAlignment="1">
      <alignment horizontal="right"/>
    </xf>
    <xf numFmtId="164" fontId="3" fillId="3" borderId="40" xfId="0" applyFont="1" applyFill="1" applyBorder="1" applyAlignment="1">
      <alignment horizontal="center" vertical="center"/>
    </xf>
    <xf numFmtId="164" fontId="1" fillId="3" borderId="40" xfId="0" applyFont="1" applyFill="1" applyBorder="1" applyAlignment="1">
      <alignment horizontal="center" vertical="center"/>
    </xf>
    <xf numFmtId="168" fontId="1" fillId="3" borderId="40" xfId="0" applyNumberFormat="1" applyFont="1" applyFill="1" applyBorder="1" applyAlignment="1">
      <alignment horizontal="center" vertical="center"/>
    </xf>
    <xf numFmtId="164" fontId="3" fillId="2" borderId="40" xfId="0" applyFont="1" applyFill="1" applyBorder="1" applyAlignment="1">
      <alignment horizontal="left" vertical="center"/>
    </xf>
    <xf numFmtId="164" fontId="3" fillId="2" borderId="40" xfId="0" applyFont="1" applyFill="1" applyBorder="1" applyAlignment="1">
      <alignment horizontal="left" vertical="center" wrapText="1"/>
    </xf>
    <xf numFmtId="166" fontId="3" fillId="2" borderId="40" xfId="0" applyNumberFormat="1" applyFont="1" applyFill="1" applyBorder="1" applyAlignment="1">
      <alignment horizontal="right" vertical="center"/>
    </xf>
    <xf numFmtId="168" fontId="3" fillId="2" borderId="40" xfId="0" applyNumberFormat="1" applyFont="1" applyFill="1" applyBorder="1" applyAlignment="1">
      <alignment horizontal="right" vertical="center"/>
    </xf>
    <xf numFmtId="164" fontId="3" fillId="3" borderId="40" xfId="0" applyFont="1" applyFill="1" applyBorder="1" applyAlignment="1">
      <alignment horizontal="left" vertical="center"/>
    </xf>
    <xf numFmtId="164" fontId="1" fillId="3" borderId="40" xfId="0" applyFont="1" applyFill="1" applyBorder="1" applyAlignment="1">
      <alignment horizontal="left" vertical="center"/>
    </xf>
    <xf numFmtId="166" fontId="3" fillId="3" borderId="40" xfId="0" applyNumberFormat="1" applyFont="1" applyFill="1" applyBorder="1" applyAlignment="1">
      <alignment horizontal="right" vertical="center"/>
    </xf>
    <xf numFmtId="166" fontId="1" fillId="3" borderId="40" xfId="0" applyNumberFormat="1" applyFont="1" applyFill="1" applyBorder="1" applyAlignment="1">
      <alignment horizontal="right" vertical="center"/>
    </xf>
    <xf numFmtId="167" fontId="1" fillId="3" borderId="40" xfId="0" applyNumberFormat="1" applyFont="1" applyFill="1" applyBorder="1" applyAlignment="1">
      <alignment horizontal="right" vertical="center"/>
    </xf>
    <xf numFmtId="164" fontId="1" fillId="3" borderId="40" xfId="0" applyFont="1" applyFill="1" applyBorder="1" applyAlignment="1">
      <alignment horizontal="right" vertical="center"/>
    </xf>
    <xf numFmtId="168" fontId="1" fillId="3" borderId="40" xfId="0" applyNumberFormat="1" applyFont="1" applyFill="1" applyBorder="1" applyAlignment="1">
      <alignment horizontal="right" vertical="center"/>
    </xf>
    <xf numFmtId="164" fontId="10" fillId="3" borderId="40" xfId="0" applyFont="1" applyFill="1" applyBorder="1" applyAlignment="1">
      <alignment horizontal="left" vertical="center"/>
    </xf>
    <xf numFmtId="164" fontId="8" fillId="3" borderId="40" xfId="0" applyFont="1" applyFill="1" applyBorder="1" applyAlignment="1">
      <alignment horizontal="left" vertical="center"/>
    </xf>
    <xf numFmtId="166" fontId="8" fillId="3" borderId="40" xfId="0" applyNumberFormat="1" applyFont="1" applyFill="1" applyBorder="1" applyAlignment="1">
      <alignment horizontal="right" vertical="center"/>
    </xf>
    <xf numFmtId="164" fontId="8" fillId="3" borderId="0" xfId="0" applyFont="1" applyFill="1" applyBorder="1" applyAlignment="1">
      <alignment/>
    </xf>
    <xf numFmtId="164" fontId="8" fillId="0" borderId="0" xfId="0" applyFont="1" applyFill="1" applyBorder="1" applyAlignment="1">
      <alignment/>
    </xf>
    <xf numFmtId="164" fontId="1" fillId="3" borderId="40" xfId="0" applyFont="1" applyFill="1" applyBorder="1" applyAlignment="1">
      <alignment horizontal="left" vertical="center" wrapText="1"/>
    </xf>
    <xf numFmtId="166" fontId="1" fillId="3" borderId="40" xfId="0" applyNumberFormat="1" applyFont="1" applyFill="1" applyBorder="1" applyAlignment="1">
      <alignment horizontal="right" vertical="center"/>
    </xf>
    <xf numFmtId="164" fontId="1" fillId="3" borderId="40" xfId="0" applyFont="1" applyFill="1" applyBorder="1" applyAlignment="1">
      <alignment horizontal="left" vertical="center"/>
    </xf>
    <xf numFmtId="166" fontId="8" fillId="0" borderId="40" xfId="0" applyNumberFormat="1" applyFont="1" applyFill="1" applyBorder="1" applyAlignment="1">
      <alignment horizontal="right" vertical="center"/>
    </xf>
    <xf numFmtId="167" fontId="3" fillId="3" borderId="40" xfId="0" applyNumberFormat="1" applyFont="1" applyFill="1" applyBorder="1" applyAlignment="1">
      <alignment horizontal="right" vertical="center"/>
    </xf>
    <xf numFmtId="164" fontId="3" fillId="3" borderId="40" xfId="0" applyFont="1" applyFill="1" applyBorder="1" applyAlignment="1">
      <alignment horizontal="right" vertical="center"/>
    </xf>
    <xf numFmtId="164" fontId="3" fillId="2" borderId="40" xfId="0" applyFont="1" applyFill="1" applyBorder="1" applyAlignment="1">
      <alignment horizontal="left" vertical="center"/>
    </xf>
    <xf numFmtId="164" fontId="4" fillId="2" borderId="40" xfId="0" applyFont="1" applyFill="1" applyBorder="1" applyAlignment="1">
      <alignment horizontal="left" vertical="center" wrapText="1"/>
    </xf>
    <xf numFmtId="166" fontId="3" fillId="2" borderId="40" xfId="0" applyNumberFormat="1" applyFont="1" applyFill="1" applyBorder="1" applyAlignment="1">
      <alignment horizontal="right" vertical="center"/>
    </xf>
    <xf numFmtId="168" fontId="3" fillId="2" borderId="40" xfId="0" applyNumberFormat="1" applyFont="1" applyFill="1" applyBorder="1" applyAlignment="1">
      <alignment horizontal="right" vertical="center"/>
    </xf>
    <xf numFmtId="164" fontId="11" fillId="3" borderId="40" xfId="0" applyFont="1" applyFill="1" applyBorder="1" applyAlignment="1">
      <alignment horizontal="left" vertical="center"/>
    </xf>
    <xf numFmtId="164" fontId="12" fillId="3" borderId="40" xfId="0" applyFont="1" applyFill="1" applyBorder="1" applyAlignment="1">
      <alignment horizontal="left" vertical="center" wrapText="1"/>
    </xf>
    <xf numFmtId="166" fontId="11" fillId="3" borderId="40" xfId="0" applyNumberFormat="1" applyFont="1" applyFill="1" applyBorder="1" applyAlignment="1">
      <alignment horizontal="right" vertical="center"/>
    </xf>
    <xf numFmtId="168" fontId="11" fillId="3" borderId="40" xfId="0" applyNumberFormat="1" applyFont="1" applyFill="1" applyBorder="1" applyAlignment="1">
      <alignment horizontal="right" vertical="center"/>
    </xf>
    <xf numFmtId="164" fontId="13" fillId="3"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
  <sheetViews>
    <sheetView workbookViewId="0" topLeftCell="A21">
      <selection activeCell="A1" sqref="A1"/>
    </sheetView>
  </sheetViews>
  <sheetFormatPr defaultColWidth="9.140625" defaultRowHeight="12.75"/>
  <cols>
    <col min="1" max="1" width="3.28125" style="1" customWidth="1"/>
    <col min="2" max="2" width="6.28125" style="1" customWidth="1"/>
    <col min="3" max="4" width="8.8515625" style="1" customWidth="1"/>
    <col min="5" max="5" width="9.57421875" style="1" customWidth="1"/>
    <col min="6" max="6" width="14.28125" style="1" customWidth="1"/>
    <col min="7" max="7" width="11.57421875" style="1" customWidth="1"/>
    <col min="8" max="8" width="10.28125" style="1" customWidth="1"/>
    <col min="9" max="9" width="5.8515625" style="1" customWidth="1"/>
    <col min="10" max="256" width="8.8515625" style="1" customWidth="1"/>
  </cols>
  <sheetData>
    <row r="1" spans="1:9" s="3" customFormat="1" ht="12.75">
      <c r="A1" s="2"/>
      <c r="B1" s="2"/>
      <c r="F1" s="4" t="s">
        <v>0</v>
      </c>
      <c r="G1" s="4"/>
      <c r="H1" s="4"/>
      <c r="I1" s="4"/>
    </row>
    <row r="2" spans="1:13" s="3" customFormat="1" ht="12.75">
      <c r="A2" s="2"/>
      <c r="B2" s="2"/>
      <c r="F2" s="4" t="s">
        <v>1</v>
      </c>
      <c r="G2" s="4"/>
      <c r="H2" s="4"/>
      <c r="I2" s="4"/>
      <c r="M2" s="5"/>
    </row>
    <row r="3" spans="1:9" s="3" customFormat="1" ht="12.75">
      <c r="A3" s="2"/>
      <c r="B3" s="2"/>
      <c r="F3" s="4" t="s">
        <v>2</v>
      </c>
      <c r="G3" s="4"/>
      <c r="H3" s="4"/>
      <c r="I3" s="4"/>
    </row>
    <row r="4" spans="1:9" s="3" customFormat="1" ht="12.75">
      <c r="A4" s="2"/>
      <c r="B4" s="2"/>
      <c r="F4" s="2"/>
      <c r="G4" s="2"/>
      <c r="H4" s="2"/>
      <c r="I4" s="2"/>
    </row>
    <row r="5" spans="1:9" s="3" customFormat="1" ht="12.75">
      <c r="A5" s="4" t="s">
        <v>3</v>
      </c>
      <c r="B5" s="4"/>
      <c r="C5" s="4"/>
      <c r="D5" s="4"/>
      <c r="E5" s="4"/>
      <c r="F5" s="4"/>
      <c r="G5" s="4"/>
      <c r="H5" s="4"/>
      <c r="I5" s="4"/>
    </row>
    <row r="6" spans="1:9" s="3" customFormat="1" ht="12.75">
      <c r="A6" s="2"/>
      <c r="B6" s="2"/>
      <c r="F6" s="2"/>
      <c r="G6" s="2"/>
      <c r="H6" s="2"/>
      <c r="I6" s="2"/>
    </row>
    <row r="7" spans="1:9" s="3" customFormat="1" ht="12.75">
      <c r="A7" s="2"/>
      <c r="B7" s="2"/>
      <c r="F7" s="2"/>
      <c r="G7" s="2"/>
      <c r="H7" s="2"/>
      <c r="I7" s="2"/>
    </row>
    <row r="8" spans="1:9" s="3" customFormat="1" ht="12.75">
      <c r="A8" s="2"/>
      <c r="B8" s="2"/>
      <c r="F8" s="2"/>
      <c r="G8" s="2"/>
      <c r="H8" s="2"/>
      <c r="I8" s="2"/>
    </row>
    <row r="9" spans="1:9" s="3" customFormat="1" ht="12.75">
      <c r="A9" s="2"/>
      <c r="B9" s="2"/>
      <c r="F9" s="2"/>
      <c r="G9" s="2"/>
      <c r="H9" s="2"/>
      <c r="I9" s="2"/>
    </row>
    <row r="10" spans="1:9" s="3" customFormat="1" ht="12.75">
      <c r="A10" s="2"/>
      <c r="B10" s="2"/>
      <c r="F10" s="2"/>
      <c r="G10" s="2"/>
      <c r="H10" s="2"/>
      <c r="I10" s="2"/>
    </row>
    <row r="11" spans="1:9" s="3" customFormat="1" ht="12.75">
      <c r="A11" s="6" t="s">
        <v>4</v>
      </c>
      <c r="B11" s="7" t="s">
        <v>5</v>
      </c>
      <c r="C11" s="6" t="s">
        <v>6</v>
      </c>
      <c r="D11" s="6"/>
      <c r="E11" s="6"/>
      <c r="F11" s="6"/>
      <c r="G11" s="8" t="s">
        <v>7</v>
      </c>
      <c r="H11" s="6" t="s">
        <v>8</v>
      </c>
      <c r="I11" s="9" t="s">
        <v>9</v>
      </c>
    </row>
    <row r="12" spans="1:9" s="3" customFormat="1" ht="12.75">
      <c r="A12" s="6"/>
      <c r="B12" s="7"/>
      <c r="C12" s="6"/>
      <c r="D12" s="6"/>
      <c r="E12" s="6"/>
      <c r="F12" s="6"/>
      <c r="G12" s="8"/>
      <c r="H12" s="6"/>
      <c r="I12" s="9"/>
    </row>
    <row r="13" spans="1:9" s="3" customFormat="1" ht="12.75">
      <c r="A13" s="10"/>
      <c r="B13" s="11"/>
      <c r="C13" s="10"/>
      <c r="D13" s="10"/>
      <c r="E13" s="10"/>
      <c r="F13" s="10"/>
      <c r="G13" s="12"/>
      <c r="H13" s="10"/>
      <c r="I13" s="13"/>
    </row>
    <row r="14" spans="1:9" s="3" customFormat="1" ht="12.75">
      <c r="A14" s="14">
        <v>1</v>
      </c>
      <c r="B14" s="15" t="s">
        <v>10</v>
      </c>
      <c r="C14" s="16" t="s">
        <v>11</v>
      </c>
      <c r="D14" s="16"/>
      <c r="E14" s="16"/>
      <c r="F14" s="16"/>
      <c r="G14" s="17">
        <v>348380</v>
      </c>
      <c r="H14" s="17">
        <v>33573</v>
      </c>
      <c r="I14" s="18">
        <f aca="true" t="shared" si="0" ref="I14:I19">H14/G14</f>
        <v>0.0963689075147827</v>
      </c>
    </row>
    <row r="15" spans="1:9" s="3" customFormat="1" ht="12.75">
      <c r="A15" s="14">
        <v>2</v>
      </c>
      <c r="B15" s="15" t="s">
        <v>12</v>
      </c>
      <c r="C15" s="16" t="s">
        <v>13</v>
      </c>
      <c r="D15" s="16"/>
      <c r="E15" s="16"/>
      <c r="F15" s="16"/>
      <c r="G15" s="17">
        <v>9500</v>
      </c>
      <c r="H15" s="17">
        <v>1717</v>
      </c>
      <c r="I15" s="18">
        <f t="shared" si="0"/>
        <v>0.18073684210526317</v>
      </c>
    </row>
    <row r="16" spans="1:9" s="3" customFormat="1" ht="12.75">
      <c r="A16" s="14">
        <v>3</v>
      </c>
      <c r="B16" s="19">
        <v>600</v>
      </c>
      <c r="C16" s="16" t="s">
        <v>14</v>
      </c>
      <c r="D16" s="16"/>
      <c r="E16" s="16"/>
      <c r="F16" s="16"/>
      <c r="G16" s="17">
        <v>212500</v>
      </c>
      <c r="H16" s="17">
        <v>90002</v>
      </c>
      <c r="I16" s="18">
        <f t="shared" si="0"/>
        <v>0.42353882352941175</v>
      </c>
    </row>
    <row r="17" spans="1:9" s="3" customFormat="1" ht="12.75">
      <c r="A17" s="14">
        <v>4</v>
      </c>
      <c r="B17" s="15" t="s">
        <v>15</v>
      </c>
      <c r="C17" s="16" t="s">
        <v>16</v>
      </c>
      <c r="D17" s="16"/>
      <c r="E17" s="16"/>
      <c r="F17" s="16"/>
      <c r="G17" s="17">
        <v>204000</v>
      </c>
      <c r="H17" s="17">
        <v>135775</v>
      </c>
      <c r="I17" s="18">
        <f t="shared" si="0"/>
        <v>0.665563725490196</v>
      </c>
    </row>
    <row r="18" spans="1:9" s="3" customFormat="1" ht="12.75">
      <c r="A18" s="14">
        <v>5</v>
      </c>
      <c r="B18" s="15" t="s">
        <v>17</v>
      </c>
      <c r="C18" s="16" t="s">
        <v>18</v>
      </c>
      <c r="D18" s="16"/>
      <c r="E18" s="16"/>
      <c r="F18" s="16"/>
      <c r="G18" s="17">
        <v>124540</v>
      </c>
      <c r="H18" s="17">
        <v>39412</v>
      </c>
      <c r="I18" s="18">
        <f t="shared" si="0"/>
        <v>0.31646057491568974</v>
      </c>
    </row>
    <row r="19" spans="1:9" s="3" customFormat="1" ht="12.75">
      <c r="A19" s="14">
        <v>6</v>
      </c>
      <c r="B19" s="15" t="s">
        <v>19</v>
      </c>
      <c r="C19" s="16" t="s">
        <v>20</v>
      </c>
      <c r="D19" s="16"/>
      <c r="E19" s="16"/>
      <c r="F19" s="16"/>
      <c r="G19" s="17">
        <v>2281168</v>
      </c>
      <c r="H19" s="17">
        <v>1197958</v>
      </c>
      <c r="I19" s="18">
        <f t="shared" si="0"/>
        <v>0.5251511506386202</v>
      </c>
    </row>
    <row r="20" spans="1:9" s="3" customFormat="1" ht="12.75">
      <c r="A20" s="20">
        <v>7</v>
      </c>
      <c r="B20" s="21" t="s">
        <v>21</v>
      </c>
      <c r="C20" s="22" t="s">
        <v>22</v>
      </c>
      <c r="D20" s="22"/>
      <c r="E20" s="22"/>
      <c r="F20" s="22"/>
      <c r="G20" s="23">
        <v>15673</v>
      </c>
      <c r="H20" s="23">
        <v>12226</v>
      </c>
      <c r="I20" s="24">
        <f>H20/G20</f>
        <v>0.7800676322337778</v>
      </c>
    </row>
    <row r="21" spans="1:9" s="3" customFormat="1" ht="14.25" customHeight="1">
      <c r="A21" s="20"/>
      <c r="B21" s="21"/>
      <c r="C21" s="25" t="s">
        <v>23</v>
      </c>
      <c r="D21" s="25"/>
      <c r="E21" s="25"/>
      <c r="F21" s="25"/>
      <c r="G21" s="23"/>
      <c r="H21" s="23"/>
      <c r="I21" s="24"/>
    </row>
    <row r="22" spans="1:9" s="3" customFormat="1" ht="29.25" customHeight="1">
      <c r="A22" s="20">
        <v>8</v>
      </c>
      <c r="B22" s="21" t="s">
        <v>24</v>
      </c>
      <c r="C22" s="26" t="s">
        <v>25</v>
      </c>
      <c r="D22" s="26"/>
      <c r="E22" s="26"/>
      <c r="F22" s="26"/>
      <c r="G22" s="23">
        <v>351883</v>
      </c>
      <c r="H22" s="23">
        <v>210916</v>
      </c>
      <c r="I22" s="24">
        <v>0.6</v>
      </c>
    </row>
    <row r="23" spans="1:9" s="3" customFormat="1" ht="12.75">
      <c r="A23" s="20">
        <v>9</v>
      </c>
      <c r="B23" s="21" t="s">
        <v>26</v>
      </c>
      <c r="C23" s="22" t="s">
        <v>27</v>
      </c>
      <c r="D23" s="22"/>
      <c r="E23" s="22"/>
      <c r="F23" s="22"/>
      <c r="G23" s="23">
        <v>22500</v>
      </c>
      <c r="H23" s="23">
        <v>12015</v>
      </c>
      <c r="I23" s="24">
        <v>0.53</v>
      </c>
    </row>
    <row r="24" spans="1:9" s="3" customFormat="1" ht="12.75">
      <c r="A24" s="20"/>
      <c r="B24" s="21"/>
      <c r="C24" s="27" t="s">
        <v>28</v>
      </c>
      <c r="D24" s="27"/>
      <c r="E24" s="27"/>
      <c r="F24" s="27"/>
      <c r="G24" s="23"/>
      <c r="H24" s="23"/>
      <c r="I24" s="24"/>
    </row>
    <row r="25" spans="1:9" s="3" customFormat="1" ht="12.75">
      <c r="A25" s="20"/>
      <c r="B25" s="21"/>
      <c r="C25" s="25" t="s">
        <v>29</v>
      </c>
      <c r="D25" s="25"/>
      <c r="E25" s="25"/>
      <c r="F25" s="25"/>
      <c r="G25" s="23"/>
      <c r="H25" s="23"/>
      <c r="I25" s="24"/>
    </row>
    <row r="26" spans="1:9" s="3" customFormat="1" ht="12.75">
      <c r="A26" s="14">
        <v>10</v>
      </c>
      <c r="B26" s="15" t="s">
        <v>30</v>
      </c>
      <c r="C26" s="16" t="s">
        <v>31</v>
      </c>
      <c r="D26" s="16"/>
      <c r="E26" s="16"/>
      <c r="F26" s="16"/>
      <c r="G26" s="17">
        <v>30000</v>
      </c>
      <c r="H26" s="17">
        <v>10671</v>
      </c>
      <c r="I26" s="18">
        <v>0.36</v>
      </c>
    </row>
    <row r="27" spans="1:9" s="3" customFormat="1" ht="12.75">
      <c r="A27" s="14">
        <v>11</v>
      </c>
      <c r="B27" s="15" t="s">
        <v>32</v>
      </c>
      <c r="C27" s="16" t="s">
        <v>33</v>
      </c>
      <c r="D27" s="16"/>
      <c r="E27" s="16"/>
      <c r="F27" s="16"/>
      <c r="G27" s="17">
        <v>132643</v>
      </c>
      <c r="H27" s="17">
        <v>0</v>
      </c>
      <c r="I27" s="18">
        <v>0</v>
      </c>
    </row>
    <row r="28" spans="1:9" s="3" customFormat="1" ht="12.75">
      <c r="A28" s="14">
        <v>12</v>
      </c>
      <c r="B28" s="15" t="s">
        <v>34</v>
      </c>
      <c r="C28" s="16" t="s">
        <v>35</v>
      </c>
      <c r="D28" s="16"/>
      <c r="E28" s="16"/>
      <c r="F28" s="16"/>
      <c r="G28" s="17">
        <v>8928018</v>
      </c>
      <c r="H28" s="17">
        <v>4075471</v>
      </c>
      <c r="I28" s="18">
        <v>0.456</v>
      </c>
    </row>
    <row r="29" spans="1:9" s="3" customFormat="1" ht="12.75">
      <c r="A29" s="14">
        <v>13</v>
      </c>
      <c r="B29" s="15" t="s">
        <v>36</v>
      </c>
      <c r="C29" s="16" t="s">
        <v>37</v>
      </c>
      <c r="D29" s="16"/>
      <c r="E29" s="16"/>
      <c r="F29" s="16"/>
      <c r="G29" s="17">
        <v>175000</v>
      </c>
      <c r="H29" s="17">
        <v>93649</v>
      </c>
      <c r="I29" s="18">
        <v>0.535</v>
      </c>
    </row>
    <row r="30" spans="1:9" s="3" customFormat="1" ht="12.75">
      <c r="A30" s="14">
        <v>14</v>
      </c>
      <c r="B30" s="15" t="s">
        <v>38</v>
      </c>
      <c r="C30" s="16" t="s">
        <v>39</v>
      </c>
      <c r="D30" s="16"/>
      <c r="E30" s="16"/>
      <c r="F30" s="16"/>
      <c r="G30" s="17">
        <v>1544486</v>
      </c>
      <c r="H30" s="17">
        <v>743265</v>
      </c>
      <c r="I30" s="18">
        <v>0.48</v>
      </c>
    </row>
    <row r="31" spans="1:9" s="3" customFormat="1" ht="12.75">
      <c r="A31" s="14">
        <v>15</v>
      </c>
      <c r="B31" s="15" t="s">
        <v>40</v>
      </c>
      <c r="C31" s="16" t="s">
        <v>41</v>
      </c>
      <c r="D31" s="16"/>
      <c r="E31" s="16"/>
      <c r="F31" s="16"/>
      <c r="G31" s="17">
        <v>425718</v>
      </c>
      <c r="H31" s="17">
        <v>206709</v>
      </c>
      <c r="I31" s="18">
        <v>0.486</v>
      </c>
    </row>
    <row r="32" spans="1:9" s="3" customFormat="1" ht="12.75">
      <c r="A32" s="14">
        <v>16</v>
      </c>
      <c r="B32" s="15" t="s">
        <v>42</v>
      </c>
      <c r="C32" s="16" t="s">
        <v>43</v>
      </c>
      <c r="D32" s="16"/>
      <c r="E32" s="16"/>
      <c r="F32" s="16"/>
      <c r="G32" s="17">
        <v>1409563</v>
      </c>
      <c r="H32" s="17">
        <v>494374</v>
      </c>
      <c r="I32" s="18">
        <v>0.35</v>
      </c>
    </row>
    <row r="33" spans="1:9" s="3" customFormat="1" ht="12.75">
      <c r="A33" s="14">
        <v>17</v>
      </c>
      <c r="B33" s="15" t="s">
        <v>44</v>
      </c>
      <c r="C33" s="16" t="s">
        <v>45</v>
      </c>
      <c r="D33" s="16"/>
      <c r="E33" s="16"/>
      <c r="F33" s="16"/>
      <c r="G33" s="17">
        <v>840080</v>
      </c>
      <c r="H33" s="17">
        <v>499436</v>
      </c>
      <c r="I33" s="18">
        <v>0.6</v>
      </c>
    </row>
    <row r="34" spans="1:9" s="3" customFormat="1" ht="12.75">
      <c r="A34" s="28">
        <v>18</v>
      </c>
      <c r="B34" s="29" t="s">
        <v>46</v>
      </c>
      <c r="C34" s="22" t="s">
        <v>47</v>
      </c>
      <c r="D34" s="22"/>
      <c r="E34" s="22"/>
      <c r="F34" s="22"/>
      <c r="G34" s="30">
        <v>56500</v>
      </c>
      <c r="H34" s="30">
        <v>43643</v>
      </c>
      <c r="I34" s="31">
        <v>0.77</v>
      </c>
    </row>
    <row r="35" spans="1:9" s="3" customFormat="1" ht="12.75">
      <c r="A35" s="32"/>
      <c r="B35" s="33"/>
      <c r="C35" s="34"/>
      <c r="D35" s="34"/>
      <c r="E35" s="34"/>
      <c r="F35" s="34"/>
      <c r="G35" s="35"/>
      <c r="H35" s="35"/>
      <c r="I35" s="36"/>
    </row>
    <row r="36" spans="1:9" s="3" customFormat="1" ht="12.75">
      <c r="A36" s="14"/>
      <c r="B36" s="15"/>
      <c r="C36" s="37"/>
      <c r="D36" s="37"/>
      <c r="E36" s="37"/>
      <c r="F36" s="38" t="s">
        <v>48</v>
      </c>
      <c r="G36" s="39">
        <f>SUM(G14:G35)</f>
        <v>17112152</v>
      </c>
      <c r="H36" s="39">
        <f>SUM(H14:H35)</f>
        <v>7900812</v>
      </c>
      <c r="I36" s="40">
        <f>H36/G36</f>
        <v>0.46170768001593254</v>
      </c>
    </row>
    <row r="37" spans="1:9" s="3" customFormat="1" ht="12.75">
      <c r="A37" s="41"/>
      <c r="B37" s="42"/>
      <c r="C37" s="43"/>
      <c r="D37" s="42"/>
      <c r="E37" s="42"/>
      <c r="F37" s="44"/>
      <c r="G37" s="41"/>
      <c r="H37" s="41"/>
      <c r="I37" s="45"/>
    </row>
  </sheetData>
  <mergeCells count="44">
    <mergeCell ref="F1:I1"/>
    <mergeCell ref="F2:I2"/>
    <mergeCell ref="F3:I3"/>
    <mergeCell ref="A5:I5"/>
    <mergeCell ref="A11:A12"/>
    <mergeCell ref="B11:B12"/>
    <mergeCell ref="C11:F12"/>
    <mergeCell ref="G11:G12"/>
    <mergeCell ref="H11:H12"/>
    <mergeCell ref="I11:I12"/>
    <mergeCell ref="C13:F13"/>
    <mergeCell ref="C14:F14"/>
    <mergeCell ref="C15:F15"/>
    <mergeCell ref="C16:F16"/>
    <mergeCell ref="C17:F17"/>
    <mergeCell ref="C18:F18"/>
    <mergeCell ref="C19:F19"/>
    <mergeCell ref="A20:A21"/>
    <mergeCell ref="B20:B21"/>
    <mergeCell ref="C20:F20"/>
    <mergeCell ref="G20:G21"/>
    <mergeCell ref="H20:H21"/>
    <mergeCell ref="I20:I21"/>
    <mergeCell ref="C21:F21"/>
    <mergeCell ref="C22:F22"/>
    <mergeCell ref="A23:A25"/>
    <mergeCell ref="B23:B25"/>
    <mergeCell ref="C23:F23"/>
    <mergeCell ref="G23:G25"/>
    <mergeCell ref="H23:H25"/>
    <mergeCell ref="I23:I25"/>
    <mergeCell ref="C24:F24"/>
    <mergeCell ref="C25:F25"/>
    <mergeCell ref="C26:F26"/>
    <mergeCell ref="C27:F27"/>
    <mergeCell ref="C28:F28"/>
    <mergeCell ref="C29:F29"/>
    <mergeCell ref="C30:F30"/>
    <mergeCell ref="C31:F31"/>
    <mergeCell ref="C32:F32"/>
    <mergeCell ref="C33:F33"/>
    <mergeCell ref="C34:F34"/>
    <mergeCell ref="C35:F35"/>
    <mergeCell ref="C36:E36"/>
  </mergeCells>
  <printOptions/>
  <pageMargins left="1.3777777777777778" right="0.7875" top="0.9840277777777778" bottom="0.9840277777777778" header="0.5" footer="0.5"/>
  <pageSetup fitToHeight="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427"/>
  <sheetViews>
    <sheetView workbookViewId="0" topLeftCell="C13">
      <selection activeCell="I285" sqref="I285"/>
    </sheetView>
  </sheetViews>
  <sheetFormatPr defaultColWidth="9.140625" defaultRowHeight="12.75"/>
  <cols>
    <col min="1" max="1" width="2.57421875" style="1" customWidth="1"/>
    <col min="2" max="2" width="3.140625" style="1" customWidth="1"/>
    <col min="3" max="3" width="5.421875" style="1" customWidth="1"/>
    <col min="4" max="4" width="9.00390625" style="1" customWidth="1"/>
    <col min="5" max="5" width="71.8515625" style="1" customWidth="1"/>
    <col min="6" max="6" width="10.7109375" style="1" customWidth="1"/>
    <col min="7" max="8" width="9.7109375" style="1" customWidth="1"/>
    <col min="9" max="9" width="8.8515625" style="1" customWidth="1"/>
    <col min="10" max="10" width="10.140625" style="1" customWidth="1"/>
    <col min="11" max="11" width="11.140625" style="1" customWidth="1"/>
    <col min="12" max="256" width="8.8515625" style="1" customWidth="1"/>
  </cols>
  <sheetData>
    <row r="1" spans="1:11" s="3" customFormat="1" ht="12.75">
      <c r="A1" s="2"/>
      <c r="B1" s="4" t="s">
        <v>49</v>
      </c>
      <c r="C1" s="4"/>
      <c r="D1" s="4"/>
      <c r="E1" s="4"/>
      <c r="F1" s="4"/>
      <c r="G1" s="4"/>
      <c r="H1" s="4"/>
      <c r="I1" s="4"/>
      <c r="J1" s="2"/>
      <c r="K1" s="2"/>
    </row>
    <row r="2" spans="1:11" s="3" customFormat="1" ht="12.75">
      <c r="A2" s="2"/>
      <c r="B2" s="2"/>
      <c r="C2" s="2"/>
      <c r="D2" s="2"/>
      <c r="E2" s="2"/>
      <c r="F2" s="2"/>
      <c r="G2" s="2"/>
      <c r="I2" s="46"/>
      <c r="J2" s="2"/>
      <c r="K2" s="2"/>
    </row>
    <row r="3" spans="1:11" s="3" customFormat="1" ht="12.75">
      <c r="A3" s="2"/>
      <c r="B3" s="47" t="s">
        <v>50</v>
      </c>
      <c r="C3" s="47"/>
      <c r="D3" s="47"/>
      <c r="E3" s="47"/>
      <c r="F3" s="47"/>
      <c r="G3" s="47"/>
      <c r="H3" s="47"/>
      <c r="I3" s="48"/>
      <c r="J3" s="2"/>
      <c r="K3" s="2"/>
    </row>
    <row r="4" spans="1:11" s="3" customFormat="1" ht="12.75">
      <c r="A4" s="2"/>
      <c r="B4" s="49" t="s">
        <v>51</v>
      </c>
      <c r="C4" s="50" t="s">
        <v>52</v>
      </c>
      <c r="D4" s="51" t="s">
        <v>53</v>
      </c>
      <c r="E4" s="52" t="s">
        <v>54</v>
      </c>
      <c r="F4" s="53" t="s">
        <v>55</v>
      </c>
      <c r="G4" s="52" t="s">
        <v>56</v>
      </c>
      <c r="H4" s="52" t="s">
        <v>57</v>
      </c>
      <c r="I4" s="48"/>
      <c r="J4" s="2"/>
      <c r="K4" s="2"/>
    </row>
    <row r="5" spans="1:11" s="3" customFormat="1" ht="12.75">
      <c r="A5" s="2"/>
      <c r="B5" s="49"/>
      <c r="C5" s="50"/>
      <c r="D5" s="51"/>
      <c r="E5" s="52"/>
      <c r="F5" s="53"/>
      <c r="G5" s="52"/>
      <c r="H5" s="52"/>
      <c r="I5" s="48"/>
      <c r="J5" s="2"/>
      <c r="K5" s="2"/>
    </row>
    <row r="6" spans="1:11" s="3" customFormat="1" ht="12.75">
      <c r="A6" s="2"/>
      <c r="B6" s="54">
        <v>1</v>
      </c>
      <c r="C6" s="55">
        <v>2</v>
      </c>
      <c r="D6" s="56">
        <v>3</v>
      </c>
      <c r="E6" s="57">
        <v>4</v>
      </c>
      <c r="F6" s="58">
        <v>5</v>
      </c>
      <c r="G6" s="57">
        <v>6</v>
      </c>
      <c r="H6" s="57">
        <v>7</v>
      </c>
      <c r="I6" s="48"/>
      <c r="J6" s="2"/>
      <c r="K6" s="2"/>
    </row>
    <row r="7" spans="1:11" s="3" customFormat="1" ht="12.75">
      <c r="A7" s="2"/>
      <c r="B7" s="59"/>
      <c r="C7" s="60"/>
      <c r="D7" s="61"/>
      <c r="E7" s="62"/>
      <c r="F7" s="63"/>
      <c r="G7" s="62"/>
      <c r="H7" s="62"/>
      <c r="I7" s="48"/>
      <c r="J7" s="2"/>
      <c r="K7" s="2"/>
    </row>
    <row r="8" spans="1:11" s="3" customFormat="1" ht="12.75">
      <c r="A8" s="2"/>
      <c r="B8" s="64">
        <v>1</v>
      </c>
      <c r="C8" s="65" t="s">
        <v>58</v>
      </c>
      <c r="D8" s="66"/>
      <c r="E8" s="67" t="s">
        <v>59</v>
      </c>
      <c r="F8" s="68">
        <f>F10+F21+F25+F14</f>
        <v>348380</v>
      </c>
      <c r="G8" s="69">
        <f>G10+G21+G25+G14</f>
        <v>33573</v>
      </c>
      <c r="H8" s="70">
        <f>G8/F8</f>
        <v>0.0963689075147827</v>
      </c>
      <c r="I8" s="71"/>
      <c r="J8" s="2"/>
      <c r="K8" s="2"/>
    </row>
    <row r="9" spans="1:11" s="3" customFormat="1" ht="12.75">
      <c r="A9" s="2"/>
      <c r="B9" s="72"/>
      <c r="C9" s="73"/>
      <c r="D9" s="74"/>
      <c r="E9" s="75"/>
      <c r="F9" s="76"/>
      <c r="G9" s="77"/>
      <c r="H9" s="78"/>
      <c r="I9" s="71"/>
      <c r="J9" s="2"/>
      <c r="K9" s="2"/>
    </row>
    <row r="10" spans="1:11" s="3" customFormat="1" ht="12.75">
      <c r="A10" s="2"/>
      <c r="B10" s="79"/>
      <c r="C10" s="80"/>
      <c r="D10" s="81" t="s">
        <v>60</v>
      </c>
      <c r="E10" s="82" t="s">
        <v>61</v>
      </c>
      <c r="F10" s="83">
        <v>24000</v>
      </c>
      <c r="G10" s="84">
        <f>G12</f>
        <v>24000</v>
      </c>
      <c r="H10" s="85">
        <f aca="true" t="shared" si="0" ref="H10:H28">G10/F10</f>
        <v>1</v>
      </c>
      <c r="I10" s="71"/>
      <c r="J10" s="2"/>
      <c r="K10" s="2"/>
    </row>
    <row r="11" spans="1:11" s="3" customFormat="1" ht="12.75">
      <c r="A11" s="2"/>
      <c r="B11" s="79"/>
      <c r="C11" s="80"/>
      <c r="D11" s="86"/>
      <c r="E11" s="87" t="s">
        <v>62</v>
      </c>
      <c r="F11" s="88">
        <f>F12</f>
        <v>24000</v>
      </c>
      <c r="G11" s="89">
        <f>G12</f>
        <v>24000</v>
      </c>
      <c r="H11" s="90">
        <f t="shared" si="0"/>
        <v>1</v>
      </c>
      <c r="I11" s="71"/>
      <c r="J11" s="2"/>
      <c r="K11" s="2"/>
    </row>
    <row r="12" spans="1:11" s="3" customFormat="1" ht="29.25" customHeight="1">
      <c r="A12" s="2"/>
      <c r="B12" s="91" t="s">
        <v>63</v>
      </c>
      <c r="C12" s="91"/>
      <c r="D12" s="91"/>
      <c r="E12" s="87" t="s">
        <v>64</v>
      </c>
      <c r="F12" s="88">
        <v>24000</v>
      </c>
      <c r="G12" s="89">
        <v>24000</v>
      </c>
      <c r="H12" s="90">
        <f t="shared" si="0"/>
        <v>1</v>
      </c>
      <c r="I12" s="71"/>
      <c r="J12" s="92"/>
      <c r="K12" s="2"/>
    </row>
    <row r="13" spans="1:11" s="3" customFormat="1" ht="13.5" customHeight="1">
      <c r="A13" s="2"/>
      <c r="B13" s="79"/>
      <c r="C13" s="80"/>
      <c r="D13" s="86"/>
      <c r="E13" s="87"/>
      <c r="F13" s="88"/>
      <c r="G13" s="89"/>
      <c r="H13" s="90"/>
      <c r="I13" s="71"/>
      <c r="J13" s="92"/>
      <c r="K13" s="2"/>
    </row>
    <row r="14" spans="1:11" s="3" customFormat="1" ht="12.75">
      <c r="A14" s="2"/>
      <c r="B14" s="93"/>
      <c r="C14" s="94"/>
      <c r="D14" s="81" t="s">
        <v>65</v>
      </c>
      <c r="E14" s="82" t="s">
        <v>66</v>
      </c>
      <c r="F14" s="83">
        <f>F15</f>
        <v>314880</v>
      </c>
      <c r="G14" s="84">
        <f>G15</f>
        <v>6231</v>
      </c>
      <c r="H14" s="85">
        <f t="shared" si="0"/>
        <v>0.019788490853658535</v>
      </c>
      <c r="I14" s="71"/>
      <c r="J14" s="2"/>
      <c r="K14" s="2"/>
    </row>
    <row r="15" spans="1:11" s="3" customFormat="1" ht="12.75">
      <c r="A15" s="2"/>
      <c r="B15" s="79"/>
      <c r="C15" s="80"/>
      <c r="D15" s="86"/>
      <c r="E15" s="87" t="s">
        <v>67</v>
      </c>
      <c r="F15" s="88">
        <f>SUM(F16:F19)</f>
        <v>314880</v>
      </c>
      <c r="G15" s="89">
        <f>SUM(G16:G19)</f>
        <v>6231</v>
      </c>
      <c r="H15" s="90">
        <f t="shared" si="0"/>
        <v>0.019788490853658535</v>
      </c>
      <c r="I15" s="71"/>
      <c r="J15" s="2"/>
      <c r="K15" s="2"/>
    </row>
    <row r="16" spans="1:11" s="3" customFormat="1" ht="12.75">
      <c r="A16" s="2"/>
      <c r="B16" s="91" t="s">
        <v>68</v>
      </c>
      <c r="C16" s="91"/>
      <c r="D16" s="91"/>
      <c r="E16" s="87" t="s">
        <v>69</v>
      </c>
      <c r="F16" s="88">
        <v>250000</v>
      </c>
      <c r="G16" s="89">
        <v>1188</v>
      </c>
      <c r="H16" s="90">
        <f t="shared" si="0"/>
        <v>0.004752</v>
      </c>
      <c r="I16" s="71"/>
      <c r="J16" s="2"/>
      <c r="K16" s="2"/>
    </row>
    <row r="17" spans="1:11" s="3" customFormat="1" ht="12.75">
      <c r="A17" s="2"/>
      <c r="B17" s="91"/>
      <c r="C17" s="91"/>
      <c r="D17" s="91"/>
      <c r="E17" s="87" t="s">
        <v>70</v>
      </c>
      <c r="F17" s="88">
        <v>45000</v>
      </c>
      <c r="G17" s="89">
        <v>0</v>
      </c>
      <c r="H17" s="90">
        <f t="shared" si="0"/>
        <v>0</v>
      </c>
      <c r="I17" s="48"/>
      <c r="J17" s="2"/>
      <c r="K17" s="2"/>
    </row>
    <row r="18" spans="1:11" s="3" customFormat="1" ht="24.75">
      <c r="A18" s="2"/>
      <c r="B18" s="91"/>
      <c r="C18" s="91"/>
      <c r="D18" s="91"/>
      <c r="E18" s="87" t="s">
        <v>71</v>
      </c>
      <c r="F18" s="88">
        <v>4880</v>
      </c>
      <c r="G18" s="89">
        <v>4880</v>
      </c>
      <c r="H18" s="90">
        <f t="shared" si="0"/>
        <v>1</v>
      </c>
      <c r="I18" s="48"/>
      <c r="J18" s="2"/>
      <c r="K18" s="2"/>
    </row>
    <row r="19" spans="1:11" s="3" customFormat="1" ht="12.75">
      <c r="A19" s="2"/>
      <c r="B19" s="91"/>
      <c r="C19" s="91"/>
      <c r="D19" s="91"/>
      <c r="E19" s="87" t="s">
        <v>72</v>
      </c>
      <c r="F19" s="88">
        <v>15000</v>
      </c>
      <c r="G19" s="89">
        <v>163</v>
      </c>
      <c r="H19" s="90">
        <f t="shared" si="0"/>
        <v>0.010866666666666667</v>
      </c>
      <c r="I19" s="48"/>
      <c r="J19" s="2"/>
      <c r="K19" s="2"/>
    </row>
    <row r="20" spans="1:11" s="3" customFormat="1" ht="12.75">
      <c r="A20" s="2"/>
      <c r="B20" s="79"/>
      <c r="C20" s="80"/>
      <c r="D20" s="86"/>
      <c r="E20" s="87"/>
      <c r="F20" s="88"/>
      <c r="G20" s="89"/>
      <c r="H20" s="90"/>
      <c r="I20" s="48"/>
      <c r="J20" s="2"/>
      <c r="K20" s="2"/>
    </row>
    <row r="21" spans="1:11" s="3" customFormat="1" ht="12.75">
      <c r="A21" s="2"/>
      <c r="B21" s="93"/>
      <c r="C21" s="94"/>
      <c r="D21" s="81" t="s">
        <v>73</v>
      </c>
      <c r="E21" s="82" t="s">
        <v>74</v>
      </c>
      <c r="F21" s="83">
        <v>2000</v>
      </c>
      <c r="G21" s="84">
        <f>G22</f>
        <v>1067</v>
      </c>
      <c r="H21" s="85">
        <f t="shared" si="0"/>
        <v>0.5335</v>
      </c>
      <c r="I21" s="48"/>
      <c r="J21" s="2"/>
      <c r="K21" s="2"/>
    </row>
    <row r="22" spans="1:11" s="3" customFormat="1" ht="12.75">
      <c r="A22" s="2"/>
      <c r="B22" s="79"/>
      <c r="C22" s="80"/>
      <c r="D22" s="86"/>
      <c r="E22" s="87" t="s">
        <v>75</v>
      </c>
      <c r="F22" s="88">
        <v>2000</v>
      </c>
      <c r="G22" s="89">
        <f>G23</f>
        <v>1067</v>
      </c>
      <c r="H22" s="90">
        <f t="shared" si="0"/>
        <v>0.5335</v>
      </c>
      <c r="I22" s="48"/>
      <c r="J22" s="2"/>
      <c r="K22" s="2"/>
    </row>
    <row r="23" spans="1:11" s="3" customFormat="1" ht="24.75">
      <c r="A23" s="2"/>
      <c r="B23" s="91" t="s">
        <v>76</v>
      </c>
      <c r="C23" s="91"/>
      <c r="D23" s="91"/>
      <c r="E23" s="87" t="s">
        <v>77</v>
      </c>
      <c r="F23" s="88">
        <v>2000</v>
      </c>
      <c r="G23" s="89">
        <v>1067</v>
      </c>
      <c r="H23" s="90">
        <f t="shared" si="0"/>
        <v>0.5335</v>
      </c>
      <c r="I23" s="48"/>
      <c r="J23" s="2"/>
      <c r="K23" s="2"/>
    </row>
    <row r="24" spans="1:11" s="3" customFormat="1" ht="12.75">
      <c r="A24" s="2"/>
      <c r="B24" s="79"/>
      <c r="C24" s="80"/>
      <c r="D24" s="86"/>
      <c r="E24" s="87"/>
      <c r="F24" s="88"/>
      <c r="G24" s="89"/>
      <c r="H24" s="90"/>
      <c r="I24" s="48"/>
      <c r="J24" s="2"/>
      <c r="K24" s="2"/>
    </row>
    <row r="25" spans="1:11" s="3" customFormat="1" ht="12.75">
      <c r="A25" s="2"/>
      <c r="B25" s="93"/>
      <c r="C25" s="94"/>
      <c r="D25" s="81" t="s">
        <v>78</v>
      </c>
      <c r="E25" s="82" t="s">
        <v>79</v>
      </c>
      <c r="F25" s="83">
        <v>7500</v>
      </c>
      <c r="G25" s="84">
        <f>G26</f>
        <v>2275</v>
      </c>
      <c r="H25" s="85">
        <f t="shared" si="0"/>
        <v>0.30333333333333334</v>
      </c>
      <c r="I25" s="48"/>
      <c r="J25" s="2"/>
      <c r="K25" s="2"/>
    </row>
    <row r="26" spans="1:11" s="3" customFormat="1" ht="12.75">
      <c r="A26" s="2"/>
      <c r="B26" s="79"/>
      <c r="C26" s="80"/>
      <c r="D26" s="86"/>
      <c r="E26" s="87" t="s">
        <v>80</v>
      </c>
      <c r="F26" s="88">
        <v>7500</v>
      </c>
      <c r="G26" s="89">
        <f>G27</f>
        <v>2275</v>
      </c>
      <c r="H26" s="90">
        <f t="shared" si="0"/>
        <v>0.30333333333333334</v>
      </c>
      <c r="I26" s="48"/>
      <c r="J26" s="2"/>
      <c r="K26" s="2"/>
    </row>
    <row r="27" spans="1:11" s="3" customFormat="1" ht="12.75">
      <c r="A27" s="2"/>
      <c r="B27" s="91" t="s">
        <v>81</v>
      </c>
      <c r="C27" s="91"/>
      <c r="D27" s="91"/>
      <c r="E27" s="87" t="s">
        <v>82</v>
      </c>
      <c r="F27" s="88">
        <v>7500</v>
      </c>
      <c r="G27" s="89">
        <v>2275</v>
      </c>
      <c r="H27" s="90">
        <f t="shared" si="0"/>
        <v>0.30333333333333334</v>
      </c>
      <c r="I27" s="48"/>
      <c r="J27" s="2"/>
      <c r="K27" s="2"/>
    </row>
    <row r="28" spans="1:11" s="3" customFormat="1" ht="12.75">
      <c r="A28" s="2"/>
      <c r="B28" s="95"/>
      <c r="C28" s="96"/>
      <c r="D28" s="97"/>
      <c r="E28" s="98"/>
      <c r="F28" s="99"/>
      <c r="G28" s="100"/>
      <c r="H28" s="101"/>
      <c r="I28" s="48"/>
      <c r="J28" s="2"/>
      <c r="K28" s="2"/>
    </row>
    <row r="29" spans="1:11" s="3" customFormat="1" ht="12.75">
      <c r="A29" s="3"/>
      <c r="B29" s="102">
        <v>2</v>
      </c>
      <c r="C29" s="103" t="s">
        <v>83</v>
      </c>
      <c r="D29" s="66"/>
      <c r="E29" s="67" t="s">
        <v>84</v>
      </c>
      <c r="F29" s="68">
        <f>F31</f>
        <v>9500</v>
      </c>
      <c r="G29" s="104">
        <f>G31</f>
        <v>1717</v>
      </c>
      <c r="H29" s="70">
        <f t="shared" si="0"/>
        <v>0.18073684210526317</v>
      </c>
      <c r="I29" s="105"/>
      <c r="J29" s="2"/>
      <c r="K29" s="2"/>
    </row>
    <row r="30" spans="2:11" s="3" customFormat="1" ht="12.75">
      <c r="B30" s="106"/>
      <c r="C30" s="107"/>
      <c r="D30" s="108"/>
      <c r="E30" s="109"/>
      <c r="F30" s="110"/>
      <c r="G30" s="111"/>
      <c r="H30" s="112"/>
      <c r="I30" s="105"/>
      <c r="J30" s="2"/>
      <c r="K30" s="2"/>
    </row>
    <row r="31" spans="1:11" s="3" customFormat="1" ht="12.75">
      <c r="A31" s="2"/>
      <c r="B31" s="113"/>
      <c r="C31" s="114"/>
      <c r="D31" s="81" t="s">
        <v>85</v>
      </c>
      <c r="E31" s="82" t="s">
        <v>86</v>
      </c>
      <c r="F31" s="83">
        <f>F32</f>
        <v>9500</v>
      </c>
      <c r="G31" s="84">
        <f>G32</f>
        <v>1717</v>
      </c>
      <c r="H31" s="90">
        <f t="shared" si="0"/>
        <v>0.18073684210526317</v>
      </c>
      <c r="I31" s="48"/>
      <c r="J31" s="2"/>
      <c r="K31" s="2"/>
    </row>
    <row r="32" spans="1:11" s="3" customFormat="1" ht="12.75">
      <c r="A32" s="2"/>
      <c r="B32" s="79"/>
      <c r="C32" s="80"/>
      <c r="D32" s="86"/>
      <c r="E32" s="87" t="s">
        <v>87</v>
      </c>
      <c r="F32" s="88">
        <f>SUM(F33:F34)</f>
        <v>9500</v>
      </c>
      <c r="G32" s="89">
        <f>SUM(G33:G34)</f>
        <v>1717</v>
      </c>
      <c r="H32" s="90">
        <f t="shared" si="0"/>
        <v>0.18073684210526317</v>
      </c>
      <c r="I32" s="48"/>
      <c r="J32" s="2"/>
      <c r="K32" s="2"/>
    </row>
    <row r="33" spans="1:11" s="3" customFormat="1" ht="14.25" customHeight="1">
      <c r="A33" s="2"/>
      <c r="B33" s="91" t="s">
        <v>88</v>
      </c>
      <c r="C33" s="91"/>
      <c r="D33" s="91"/>
      <c r="E33" s="87" t="s">
        <v>89</v>
      </c>
      <c r="F33" s="88">
        <v>6000</v>
      </c>
      <c r="G33" s="89">
        <v>0</v>
      </c>
      <c r="H33" s="90">
        <f>G33/F33</f>
        <v>0</v>
      </c>
      <c r="I33" s="48"/>
      <c r="J33" s="2"/>
      <c r="K33" s="2"/>
    </row>
    <row r="34" spans="1:11" s="3" customFormat="1" ht="19.5" customHeight="1">
      <c r="A34" s="2"/>
      <c r="B34" s="91"/>
      <c r="C34" s="91"/>
      <c r="D34" s="91"/>
      <c r="E34" s="87" t="s">
        <v>90</v>
      </c>
      <c r="F34" s="88">
        <v>3500</v>
      </c>
      <c r="G34" s="89">
        <v>1717</v>
      </c>
      <c r="H34" s="90">
        <f t="shared" si="0"/>
        <v>0.49057142857142855</v>
      </c>
      <c r="I34" s="48"/>
      <c r="J34" s="2"/>
      <c r="K34" s="2"/>
    </row>
    <row r="35" spans="1:11" s="3" customFormat="1" ht="12.75">
      <c r="A35" s="2"/>
      <c r="B35" s="79"/>
      <c r="C35" s="80"/>
      <c r="D35" s="86"/>
      <c r="E35" s="87"/>
      <c r="F35" s="88"/>
      <c r="G35" s="89"/>
      <c r="H35" s="90"/>
      <c r="I35" s="48"/>
      <c r="J35" s="2"/>
      <c r="K35" s="2"/>
    </row>
    <row r="36" spans="1:11" s="3" customFormat="1" ht="12.75">
      <c r="A36" s="2"/>
      <c r="B36" s="115"/>
      <c r="C36" s="116"/>
      <c r="D36" s="117"/>
      <c r="E36" s="118"/>
      <c r="F36" s="119"/>
      <c r="G36" s="120"/>
      <c r="H36" s="101"/>
      <c r="I36" s="48"/>
      <c r="J36" s="2"/>
      <c r="K36" s="2"/>
    </row>
    <row r="37" spans="1:11" s="3" customFormat="1" ht="12.75">
      <c r="A37" s="2"/>
      <c r="B37" s="121">
        <v>3</v>
      </c>
      <c r="C37" s="65">
        <v>600</v>
      </c>
      <c r="D37" s="66"/>
      <c r="E37" s="67" t="s">
        <v>91</v>
      </c>
      <c r="F37" s="68">
        <f>F39+F50</f>
        <v>212500</v>
      </c>
      <c r="G37" s="69">
        <f>G39+G50</f>
        <v>90002</v>
      </c>
      <c r="H37" s="70">
        <f>G37/F37</f>
        <v>0.42353882352941175</v>
      </c>
      <c r="I37" s="48"/>
      <c r="J37" s="2"/>
      <c r="K37" s="2"/>
    </row>
    <row r="38" spans="1:11" s="3" customFormat="1" ht="12.75">
      <c r="A38" s="2"/>
      <c r="B38" s="122"/>
      <c r="C38" s="73"/>
      <c r="D38" s="74"/>
      <c r="E38" s="75"/>
      <c r="F38" s="76"/>
      <c r="G38" s="77"/>
      <c r="H38" s="112"/>
      <c r="I38" s="48"/>
      <c r="J38" s="2"/>
      <c r="K38" s="2"/>
    </row>
    <row r="39" spans="1:11" s="3" customFormat="1" ht="12.75">
      <c r="A39" s="2"/>
      <c r="B39" s="93"/>
      <c r="C39" s="94"/>
      <c r="D39" s="81">
        <v>60016</v>
      </c>
      <c r="E39" s="82" t="s">
        <v>92</v>
      </c>
      <c r="F39" s="83">
        <f>F40+F44</f>
        <v>167500</v>
      </c>
      <c r="G39" s="84">
        <f>G40+G44</f>
        <v>90002</v>
      </c>
      <c r="H39" s="85">
        <f>G39/F39</f>
        <v>0.5373253731343284</v>
      </c>
      <c r="I39" s="48"/>
      <c r="J39" s="2"/>
      <c r="K39" s="2"/>
    </row>
    <row r="40" spans="1:11" s="3" customFormat="1" ht="12.75">
      <c r="A40" s="2"/>
      <c r="B40" s="79"/>
      <c r="C40" s="80"/>
      <c r="D40" s="86"/>
      <c r="E40" s="87" t="s">
        <v>93</v>
      </c>
      <c r="F40" s="88">
        <f>SUM(F41:F42)</f>
        <v>132500</v>
      </c>
      <c r="G40" s="89">
        <f>SUM(G41:G42)</f>
        <v>90002</v>
      </c>
      <c r="H40" s="90">
        <f>G40/F40</f>
        <v>0.6792603773584905</v>
      </c>
      <c r="I40" s="48"/>
      <c r="J40" s="2"/>
      <c r="K40" s="2"/>
    </row>
    <row r="41" spans="1:11" s="3" customFormat="1" ht="24.75">
      <c r="A41" s="2"/>
      <c r="B41" s="91" t="s">
        <v>94</v>
      </c>
      <c r="C41" s="91"/>
      <c r="D41" s="91"/>
      <c r="E41" s="87" t="s">
        <v>95</v>
      </c>
      <c r="F41" s="88">
        <v>122500</v>
      </c>
      <c r="G41" s="89">
        <v>89967</v>
      </c>
      <c r="H41" s="90">
        <f>G41/F41</f>
        <v>0.7344244897959183</v>
      </c>
      <c r="I41" s="48"/>
      <c r="J41" s="2"/>
      <c r="K41" s="2"/>
    </row>
    <row r="42" spans="1:11" s="3" customFormat="1" ht="12.75">
      <c r="A42" s="2"/>
      <c r="B42" s="91"/>
      <c r="C42" s="91"/>
      <c r="D42" s="91"/>
      <c r="E42" s="87" t="s">
        <v>96</v>
      </c>
      <c r="F42" s="88">
        <v>10000</v>
      </c>
      <c r="G42" s="89">
        <v>35</v>
      </c>
      <c r="H42" s="90">
        <f>G42/F42</f>
        <v>0.0035</v>
      </c>
      <c r="I42" s="48"/>
      <c r="J42" s="2"/>
      <c r="K42" s="2"/>
    </row>
    <row r="43" spans="1:11" s="3" customFormat="1" ht="12.75">
      <c r="A43" s="2"/>
      <c r="B43" s="79"/>
      <c r="C43" s="80"/>
      <c r="D43" s="86"/>
      <c r="E43" s="87"/>
      <c r="F43" s="88"/>
      <c r="G43" s="89"/>
      <c r="H43" s="90"/>
      <c r="I43" s="48"/>
      <c r="J43" s="2"/>
      <c r="K43" s="2"/>
    </row>
    <row r="44" spans="1:11" s="3" customFormat="1" ht="12.75">
      <c r="A44" s="2"/>
      <c r="B44" s="79"/>
      <c r="C44" s="80"/>
      <c r="D44" s="86"/>
      <c r="E44" s="87" t="s">
        <v>97</v>
      </c>
      <c r="F44" s="88">
        <f>SUM(F45:F48)</f>
        <v>35000</v>
      </c>
      <c r="G44" s="89">
        <f>SUM(G45:G48)</f>
        <v>0</v>
      </c>
      <c r="H44" s="90">
        <f>G44/F44</f>
        <v>0</v>
      </c>
      <c r="I44" s="48"/>
      <c r="J44" s="2"/>
      <c r="K44" s="2"/>
    </row>
    <row r="45" spans="1:11" s="3" customFormat="1" ht="24" customHeight="1">
      <c r="A45" s="2"/>
      <c r="B45" s="91" t="s">
        <v>98</v>
      </c>
      <c r="C45" s="91"/>
      <c r="D45" s="91"/>
      <c r="E45" s="87" t="s">
        <v>99</v>
      </c>
      <c r="F45" s="88">
        <v>14000</v>
      </c>
      <c r="G45" s="89">
        <v>0</v>
      </c>
      <c r="H45" s="90">
        <f>G45/F45</f>
        <v>0</v>
      </c>
      <c r="I45" s="48"/>
      <c r="J45" s="2"/>
      <c r="K45" s="2"/>
    </row>
    <row r="46" spans="1:11" s="3" customFormat="1" ht="6.75" customHeight="1">
      <c r="A46" s="2"/>
      <c r="B46" s="91"/>
      <c r="C46" s="91"/>
      <c r="D46" s="91"/>
      <c r="E46" s="87"/>
      <c r="F46" s="88"/>
      <c r="G46" s="89"/>
      <c r="H46" s="90"/>
      <c r="I46" s="48"/>
      <c r="J46" s="2"/>
      <c r="K46" s="2"/>
    </row>
    <row r="47" spans="1:11" s="3" customFormat="1" ht="12.75">
      <c r="A47" s="2"/>
      <c r="B47" s="91"/>
      <c r="C47" s="91"/>
      <c r="D47" s="91"/>
      <c r="E47" s="87" t="s">
        <v>100</v>
      </c>
      <c r="F47" s="88">
        <v>15000</v>
      </c>
      <c r="G47" s="89">
        <v>0</v>
      </c>
      <c r="H47" s="90">
        <f>G47/F47</f>
        <v>0</v>
      </c>
      <c r="I47" s="48"/>
      <c r="J47" s="2"/>
      <c r="K47" s="2"/>
    </row>
    <row r="48" spans="1:11" s="3" customFormat="1" ht="12.75">
      <c r="A48" s="2"/>
      <c r="B48" s="91"/>
      <c r="C48" s="91"/>
      <c r="D48" s="91"/>
      <c r="E48" s="87" t="s">
        <v>101</v>
      </c>
      <c r="F48" s="88">
        <v>6000</v>
      </c>
      <c r="G48" s="89">
        <v>0</v>
      </c>
      <c r="H48" s="90">
        <f>G48/F48</f>
        <v>0</v>
      </c>
      <c r="I48" s="48"/>
      <c r="J48" s="2"/>
      <c r="K48" s="2"/>
    </row>
    <row r="49" spans="1:11" s="3" customFormat="1" ht="12.75">
      <c r="A49" s="2"/>
      <c r="B49" s="79"/>
      <c r="C49" s="80"/>
      <c r="D49" s="86"/>
      <c r="E49" s="87"/>
      <c r="F49" s="88"/>
      <c r="G49" s="89"/>
      <c r="H49" s="90"/>
      <c r="I49" s="48"/>
      <c r="J49" s="2"/>
      <c r="K49" s="2"/>
    </row>
    <row r="50" spans="1:11" s="3" customFormat="1" ht="12.75">
      <c r="A50" s="2"/>
      <c r="B50" s="93"/>
      <c r="C50" s="94"/>
      <c r="D50" s="81">
        <v>60017</v>
      </c>
      <c r="E50" s="82" t="s">
        <v>102</v>
      </c>
      <c r="F50" s="83">
        <f>F51</f>
        <v>45000</v>
      </c>
      <c r="G50" s="84">
        <f>G51</f>
        <v>0</v>
      </c>
      <c r="H50" s="90">
        <f>G50/F50</f>
        <v>0</v>
      </c>
      <c r="I50" s="48"/>
      <c r="J50" s="2"/>
      <c r="K50" s="2"/>
    </row>
    <row r="51" spans="1:11" s="3" customFormat="1" ht="12.75">
      <c r="A51" s="2"/>
      <c r="B51" s="79"/>
      <c r="C51" s="80"/>
      <c r="D51" s="86"/>
      <c r="E51" s="82" t="s">
        <v>103</v>
      </c>
      <c r="F51" s="83">
        <f>F52</f>
        <v>45000</v>
      </c>
      <c r="G51" s="84">
        <f>G52</f>
        <v>0</v>
      </c>
      <c r="H51" s="90">
        <f>G51/F51</f>
        <v>0</v>
      </c>
      <c r="I51" s="48"/>
      <c r="J51" s="2"/>
      <c r="K51" s="2"/>
    </row>
    <row r="52" spans="1:11" s="3" customFormat="1" ht="12.75">
      <c r="A52" s="2"/>
      <c r="B52" s="91" t="s">
        <v>104</v>
      </c>
      <c r="C52" s="91"/>
      <c r="D52" s="91"/>
      <c r="E52" s="87" t="s">
        <v>105</v>
      </c>
      <c r="F52" s="88">
        <v>45000</v>
      </c>
      <c r="G52" s="89">
        <v>0</v>
      </c>
      <c r="H52" s="90">
        <f>G52/F52</f>
        <v>0</v>
      </c>
      <c r="I52" s="48"/>
      <c r="J52" s="2"/>
      <c r="K52" s="2"/>
    </row>
    <row r="53" spans="1:11" s="3" customFormat="1" ht="12.75">
      <c r="A53" s="2"/>
      <c r="B53" s="115"/>
      <c r="C53" s="116"/>
      <c r="D53" s="117"/>
      <c r="E53" s="118"/>
      <c r="F53" s="119"/>
      <c r="G53" s="120"/>
      <c r="H53" s="101"/>
      <c r="I53" s="48"/>
      <c r="J53" s="2"/>
      <c r="K53" s="2"/>
    </row>
    <row r="54" spans="1:11" s="3" customFormat="1" ht="12.75">
      <c r="A54" s="2"/>
      <c r="B54" s="121">
        <v>4</v>
      </c>
      <c r="C54" s="65">
        <v>700</v>
      </c>
      <c r="D54" s="66"/>
      <c r="E54" s="67" t="s">
        <v>106</v>
      </c>
      <c r="F54" s="68">
        <f>F56+F65</f>
        <v>204000</v>
      </c>
      <c r="G54" s="69">
        <f>G56+G65</f>
        <v>135775</v>
      </c>
      <c r="H54" s="70">
        <f>G54/F54</f>
        <v>0.665563725490196</v>
      </c>
      <c r="I54" s="48"/>
      <c r="J54" s="2"/>
      <c r="K54" s="2"/>
    </row>
    <row r="55" spans="1:11" s="3" customFormat="1" ht="12.75">
      <c r="A55" s="2"/>
      <c r="B55" s="123"/>
      <c r="C55" s="124"/>
      <c r="D55" s="108"/>
      <c r="E55" s="109"/>
      <c r="F55" s="110"/>
      <c r="G55" s="125"/>
      <c r="H55" s="126"/>
      <c r="I55" s="48"/>
      <c r="J55" s="2"/>
      <c r="K55" s="2"/>
    </row>
    <row r="56" spans="1:11" s="3" customFormat="1" ht="12.75">
      <c r="A56" s="2"/>
      <c r="B56" s="127"/>
      <c r="C56" s="128"/>
      <c r="D56" s="129">
        <v>70005</v>
      </c>
      <c r="E56" s="130" t="s">
        <v>107</v>
      </c>
      <c r="F56" s="131">
        <f>F57+F61</f>
        <v>89000</v>
      </c>
      <c r="G56" s="132">
        <f>G57+G61</f>
        <v>23612</v>
      </c>
      <c r="H56" s="133">
        <f>G56/F56</f>
        <v>0.26530337078651683</v>
      </c>
      <c r="I56" s="48"/>
      <c r="J56" s="2"/>
      <c r="K56" s="2"/>
    </row>
    <row r="57" spans="1:11" s="3" customFormat="1" ht="12.75">
      <c r="A57" s="2"/>
      <c r="B57" s="134"/>
      <c r="C57" s="135"/>
      <c r="D57" s="136"/>
      <c r="E57" s="137" t="s">
        <v>108</v>
      </c>
      <c r="F57" s="138">
        <f>SUM(F58:F60)</f>
        <v>69000</v>
      </c>
      <c r="G57" s="139">
        <f>SUM(G58:G60)</f>
        <v>23612</v>
      </c>
      <c r="H57" s="140">
        <f>G57/F57</f>
        <v>0.3422028985507246</v>
      </c>
      <c r="I57" s="48"/>
      <c r="J57" s="2"/>
      <c r="K57" s="2"/>
    </row>
    <row r="58" spans="1:11" s="3" customFormat="1" ht="12.75">
      <c r="A58" s="2"/>
      <c r="B58" s="141" t="s">
        <v>109</v>
      </c>
      <c r="C58" s="141"/>
      <c r="D58" s="141"/>
      <c r="E58" s="137" t="s">
        <v>110</v>
      </c>
      <c r="F58" s="138">
        <v>67000</v>
      </c>
      <c r="G58" s="139">
        <v>22309</v>
      </c>
      <c r="H58" s="140">
        <f>G58/F58</f>
        <v>0.33297014925373136</v>
      </c>
      <c r="I58" s="48"/>
      <c r="J58" s="2"/>
      <c r="K58" s="2"/>
    </row>
    <row r="59" spans="1:11" s="3" customFormat="1" ht="12.75">
      <c r="A59" s="2"/>
      <c r="B59" s="141"/>
      <c r="C59" s="141"/>
      <c r="D59" s="141"/>
      <c r="E59" s="137" t="s">
        <v>111</v>
      </c>
      <c r="F59" s="138">
        <v>2000</v>
      </c>
      <c r="G59" s="139">
        <v>1303</v>
      </c>
      <c r="H59" s="140">
        <f>G59/F59</f>
        <v>0.6515</v>
      </c>
      <c r="I59" s="48"/>
      <c r="J59" s="2"/>
      <c r="K59" s="2"/>
    </row>
    <row r="60" spans="1:11" s="3" customFormat="1" ht="12.75">
      <c r="A60" s="2"/>
      <c r="B60" s="134"/>
      <c r="C60" s="135"/>
      <c r="D60" s="136"/>
      <c r="E60" s="137"/>
      <c r="F60" s="138"/>
      <c r="G60" s="139"/>
      <c r="H60" s="140"/>
      <c r="I60" s="48"/>
      <c r="J60" s="2"/>
      <c r="K60" s="2"/>
    </row>
    <row r="61" spans="1:11" s="3" customFormat="1" ht="12.75">
      <c r="A61" s="2"/>
      <c r="B61" s="134"/>
      <c r="C61" s="135"/>
      <c r="D61" s="136"/>
      <c r="E61" s="137" t="s">
        <v>112</v>
      </c>
      <c r="F61" s="138">
        <f>SUM(F62:F63)</f>
        <v>20000</v>
      </c>
      <c r="G61" s="139">
        <f>SUM(G62:G63)</f>
        <v>0</v>
      </c>
      <c r="H61" s="140">
        <f aca="true" t="shared" si="1" ref="H61:H66">G61/F61</f>
        <v>0</v>
      </c>
      <c r="I61" s="48"/>
      <c r="J61" s="2"/>
      <c r="K61" s="2"/>
    </row>
    <row r="62" spans="1:11" s="3" customFormat="1" ht="12.75">
      <c r="A62" s="2"/>
      <c r="B62" s="141" t="s">
        <v>113</v>
      </c>
      <c r="C62" s="141"/>
      <c r="D62" s="141"/>
      <c r="E62" s="137" t="s">
        <v>114</v>
      </c>
      <c r="F62" s="138">
        <v>5000</v>
      </c>
      <c r="G62" s="139">
        <v>0</v>
      </c>
      <c r="H62" s="140">
        <f t="shared" si="1"/>
        <v>0</v>
      </c>
      <c r="I62" s="48"/>
      <c r="J62" s="2"/>
      <c r="K62" s="2"/>
    </row>
    <row r="63" spans="1:11" s="3" customFormat="1" ht="12.75">
      <c r="A63" s="2"/>
      <c r="B63" s="141"/>
      <c r="C63" s="141"/>
      <c r="D63" s="141"/>
      <c r="E63" s="137" t="s">
        <v>115</v>
      </c>
      <c r="F63" s="138">
        <v>15000</v>
      </c>
      <c r="G63" s="139">
        <v>0</v>
      </c>
      <c r="H63" s="140">
        <f t="shared" si="1"/>
        <v>0</v>
      </c>
      <c r="I63" s="48"/>
      <c r="J63" s="2"/>
      <c r="K63" s="2"/>
    </row>
    <row r="64" spans="1:11" s="3" customFormat="1" ht="12.75">
      <c r="A64" s="2"/>
      <c r="B64" s="134"/>
      <c r="C64" s="135"/>
      <c r="D64" s="136"/>
      <c r="E64" s="137"/>
      <c r="F64" s="138"/>
      <c r="G64" s="139"/>
      <c r="H64" s="140"/>
      <c r="I64" s="48"/>
      <c r="J64" s="2"/>
      <c r="K64" s="2"/>
    </row>
    <row r="65" spans="1:11" s="3" customFormat="1" ht="12.75">
      <c r="A65" s="2"/>
      <c r="B65" s="127"/>
      <c r="C65" s="128"/>
      <c r="D65" s="129">
        <v>70095</v>
      </c>
      <c r="E65" s="130" t="s">
        <v>116</v>
      </c>
      <c r="F65" s="131">
        <f>F66</f>
        <v>115000</v>
      </c>
      <c r="G65" s="132">
        <f>G66</f>
        <v>112163</v>
      </c>
      <c r="H65" s="140">
        <f t="shared" si="1"/>
        <v>0.9753304347826087</v>
      </c>
      <c r="I65" s="48"/>
      <c r="J65" s="2"/>
      <c r="K65" s="2"/>
    </row>
    <row r="66" spans="1:11" s="3" customFormat="1" ht="12.75">
      <c r="A66" s="2"/>
      <c r="B66" s="134"/>
      <c r="C66" s="135"/>
      <c r="D66" s="136"/>
      <c r="E66" s="137" t="s">
        <v>117</v>
      </c>
      <c r="F66" s="138">
        <f>SUM(F67:F68)</f>
        <v>115000</v>
      </c>
      <c r="G66" s="139">
        <f>SUM(G67:G68)</f>
        <v>112163</v>
      </c>
      <c r="H66" s="140">
        <f t="shared" si="1"/>
        <v>0.9753304347826087</v>
      </c>
      <c r="I66" s="48"/>
      <c r="J66" s="2"/>
      <c r="K66" s="2"/>
    </row>
    <row r="67" spans="1:11" s="3" customFormat="1" ht="17.25" customHeight="1">
      <c r="A67" s="2"/>
      <c r="B67" s="141" t="s">
        <v>118</v>
      </c>
      <c r="C67" s="141"/>
      <c r="D67" s="141"/>
      <c r="E67" s="137" t="s">
        <v>119</v>
      </c>
      <c r="F67" s="138">
        <v>5000</v>
      </c>
      <c r="G67" s="139">
        <v>2163</v>
      </c>
      <c r="H67" s="140">
        <f t="shared" si="1"/>
        <v>0.4326</v>
      </c>
      <c r="I67" s="48"/>
      <c r="J67" s="2"/>
      <c r="K67" s="2"/>
    </row>
    <row r="68" spans="1:11" s="3" customFormat="1" ht="24.75">
      <c r="A68" s="2"/>
      <c r="B68" s="141"/>
      <c r="C68" s="141"/>
      <c r="D68" s="141"/>
      <c r="E68" s="137" t="s">
        <v>120</v>
      </c>
      <c r="F68" s="138">
        <v>110000</v>
      </c>
      <c r="G68" s="139">
        <v>110000</v>
      </c>
      <c r="H68" s="140">
        <f>G68/F68</f>
        <v>1</v>
      </c>
      <c r="I68" s="48"/>
      <c r="J68" s="2"/>
      <c r="K68" s="2"/>
    </row>
    <row r="69" spans="1:11" s="3" customFormat="1" ht="12.75">
      <c r="A69" s="2"/>
      <c r="B69" s="95"/>
      <c r="C69" s="96"/>
      <c r="D69" s="97"/>
      <c r="E69" s="118"/>
      <c r="F69" s="99"/>
      <c r="G69" s="100"/>
      <c r="H69" s="142"/>
      <c r="I69" s="48"/>
      <c r="J69" s="2"/>
      <c r="K69" s="2"/>
    </row>
    <row r="70" spans="1:11" s="3" customFormat="1" ht="12.75">
      <c r="A70" s="2"/>
      <c r="B70" s="121">
        <v>5</v>
      </c>
      <c r="C70" s="65">
        <v>710</v>
      </c>
      <c r="D70" s="66"/>
      <c r="E70" s="67" t="s">
        <v>121</v>
      </c>
      <c r="F70" s="68">
        <f>F72+F76</f>
        <v>124540</v>
      </c>
      <c r="G70" s="69">
        <f>G72+G76</f>
        <v>39412</v>
      </c>
      <c r="H70" s="70">
        <f aca="true" t="shared" si="2" ref="H70:H80">G70/F70</f>
        <v>0.31646057491568974</v>
      </c>
      <c r="I70" s="48"/>
      <c r="J70" s="2"/>
      <c r="K70" s="2"/>
    </row>
    <row r="71" spans="1:11" s="3" customFormat="1" ht="12.75">
      <c r="A71" s="2"/>
      <c r="B71" s="122"/>
      <c r="C71" s="73"/>
      <c r="D71" s="74"/>
      <c r="E71" s="75"/>
      <c r="F71" s="76"/>
      <c r="G71" s="77"/>
      <c r="H71" s="78"/>
      <c r="I71" s="48"/>
      <c r="J71" s="2"/>
      <c r="K71" s="2"/>
    </row>
    <row r="72" spans="1:11" s="3" customFormat="1" ht="12.75">
      <c r="A72" s="2"/>
      <c r="B72" s="127"/>
      <c r="C72" s="128"/>
      <c r="D72" s="129">
        <v>71014</v>
      </c>
      <c r="E72" s="130" t="s">
        <v>122</v>
      </c>
      <c r="F72" s="131">
        <f>F73</f>
        <v>119100</v>
      </c>
      <c r="G72" s="132">
        <f>G73</f>
        <v>33972</v>
      </c>
      <c r="H72" s="133">
        <f t="shared" si="2"/>
        <v>0.28523929471032744</v>
      </c>
      <c r="I72" s="48"/>
      <c r="J72" s="2"/>
      <c r="K72" s="2"/>
    </row>
    <row r="73" spans="1:11" s="3" customFormat="1" ht="12.75">
      <c r="A73" s="2"/>
      <c r="B73" s="134"/>
      <c r="C73" s="135"/>
      <c r="D73" s="136"/>
      <c r="E73" s="137" t="s">
        <v>123</v>
      </c>
      <c r="F73" s="138">
        <f>F74</f>
        <v>119100</v>
      </c>
      <c r="G73" s="139">
        <f>G74</f>
        <v>33972</v>
      </c>
      <c r="H73" s="140">
        <f t="shared" si="2"/>
        <v>0.28523929471032744</v>
      </c>
      <c r="I73" s="48"/>
      <c r="J73" s="2"/>
      <c r="K73" s="2"/>
    </row>
    <row r="74" spans="1:11" s="3" customFormat="1" ht="12.75">
      <c r="A74" s="2"/>
      <c r="B74" s="141" t="s">
        <v>124</v>
      </c>
      <c r="C74" s="141"/>
      <c r="D74" s="141"/>
      <c r="E74" s="87" t="s">
        <v>125</v>
      </c>
      <c r="F74" s="138">
        <v>119100</v>
      </c>
      <c r="G74" s="139">
        <v>33972</v>
      </c>
      <c r="H74" s="140">
        <f t="shared" si="2"/>
        <v>0.28523929471032744</v>
      </c>
      <c r="I74" s="48"/>
      <c r="J74" s="2"/>
      <c r="K74" s="2"/>
    </row>
    <row r="75" spans="1:11" s="3" customFormat="1" ht="12.75">
      <c r="A75" s="2"/>
      <c r="B75" s="134"/>
      <c r="C75" s="135"/>
      <c r="D75" s="136"/>
      <c r="E75" s="87"/>
      <c r="F75" s="138"/>
      <c r="G75" s="139"/>
      <c r="H75" s="140"/>
      <c r="I75" s="48"/>
      <c r="J75" s="2"/>
      <c r="K75" s="2"/>
    </row>
    <row r="76" spans="1:11" s="3" customFormat="1" ht="12.75">
      <c r="A76" s="2"/>
      <c r="B76" s="127"/>
      <c r="C76" s="128"/>
      <c r="D76" s="129">
        <v>71095</v>
      </c>
      <c r="E76" s="130" t="s">
        <v>126</v>
      </c>
      <c r="F76" s="131">
        <f>F77</f>
        <v>5440</v>
      </c>
      <c r="G76" s="132">
        <f>G77</f>
        <v>5440</v>
      </c>
      <c r="H76" s="133">
        <f t="shared" si="2"/>
        <v>1</v>
      </c>
      <c r="I76" s="48"/>
      <c r="J76" s="2"/>
      <c r="K76" s="2"/>
    </row>
    <row r="77" spans="1:11" s="3" customFormat="1" ht="12.75">
      <c r="A77" s="2"/>
      <c r="B77" s="134"/>
      <c r="C77" s="135"/>
      <c r="D77" s="136"/>
      <c r="E77" s="137" t="s">
        <v>127</v>
      </c>
      <c r="F77" s="138">
        <f>F78</f>
        <v>5440</v>
      </c>
      <c r="G77" s="139">
        <f>G78</f>
        <v>5440</v>
      </c>
      <c r="H77" s="140">
        <f t="shared" si="2"/>
        <v>1</v>
      </c>
      <c r="I77" s="48"/>
      <c r="J77" s="2"/>
      <c r="K77" s="2"/>
    </row>
    <row r="78" spans="1:11" s="3" customFormat="1" ht="12.75">
      <c r="A78" s="2"/>
      <c r="B78" s="141" t="s">
        <v>128</v>
      </c>
      <c r="C78" s="141"/>
      <c r="D78" s="141"/>
      <c r="E78" s="137" t="s">
        <v>129</v>
      </c>
      <c r="F78" s="138">
        <v>5440</v>
      </c>
      <c r="G78" s="139">
        <v>5440</v>
      </c>
      <c r="H78" s="140">
        <f t="shared" si="2"/>
        <v>1</v>
      </c>
      <c r="I78" s="48"/>
      <c r="J78" s="2"/>
      <c r="K78" s="2"/>
    </row>
    <row r="79" spans="1:11" s="3" customFormat="1" ht="12.75">
      <c r="A79" s="2"/>
      <c r="B79" s="95"/>
      <c r="C79" s="96"/>
      <c r="D79" s="97"/>
      <c r="E79" s="98"/>
      <c r="F79" s="99"/>
      <c r="G79" s="100"/>
      <c r="H79" s="142"/>
      <c r="I79" s="48"/>
      <c r="J79" s="2"/>
      <c r="K79" s="2"/>
    </row>
    <row r="80" spans="1:11" s="3" customFormat="1" ht="12.75">
      <c r="A80" s="2"/>
      <c r="B80" s="121">
        <v>6</v>
      </c>
      <c r="C80" s="65">
        <v>750</v>
      </c>
      <c r="D80" s="66"/>
      <c r="E80" s="67" t="s">
        <v>130</v>
      </c>
      <c r="F80" s="68">
        <f>F82+F86+F91+F105</f>
        <v>2281168</v>
      </c>
      <c r="G80" s="69">
        <f>G82+G86+G91+G105</f>
        <v>1197958</v>
      </c>
      <c r="H80" s="70">
        <f t="shared" si="2"/>
        <v>0.5251511506386202</v>
      </c>
      <c r="I80" s="48"/>
      <c r="J80" s="2"/>
      <c r="K80" s="2"/>
    </row>
    <row r="81" spans="1:11" s="3" customFormat="1" ht="12.75">
      <c r="A81" s="2"/>
      <c r="B81" s="122"/>
      <c r="C81" s="73"/>
      <c r="D81" s="74"/>
      <c r="E81" s="75"/>
      <c r="F81" s="76"/>
      <c r="G81" s="77"/>
      <c r="H81" s="112"/>
      <c r="I81" s="48"/>
      <c r="J81" s="2"/>
      <c r="K81" s="2"/>
    </row>
    <row r="82" spans="1:11" s="3" customFormat="1" ht="12.75">
      <c r="A82" s="2"/>
      <c r="B82" s="127"/>
      <c r="C82" s="128"/>
      <c r="D82" s="129">
        <v>75011</v>
      </c>
      <c r="E82" s="130" t="s">
        <v>131</v>
      </c>
      <c r="F82" s="131">
        <f>F83</f>
        <v>67985</v>
      </c>
      <c r="G82" s="132">
        <f>G83</f>
        <v>34419</v>
      </c>
      <c r="H82" s="133">
        <f t="shared" si="2"/>
        <v>0.5062734426711775</v>
      </c>
      <c r="I82" s="48"/>
      <c r="J82" s="2"/>
      <c r="K82" s="2"/>
    </row>
    <row r="83" spans="1:11" s="3" customFormat="1" ht="12.75">
      <c r="A83" s="2"/>
      <c r="B83" s="134"/>
      <c r="C83" s="135"/>
      <c r="D83" s="136"/>
      <c r="E83" s="137" t="s">
        <v>132</v>
      </c>
      <c r="F83" s="138">
        <f>F84</f>
        <v>67985</v>
      </c>
      <c r="G83" s="139">
        <f>G84</f>
        <v>34419</v>
      </c>
      <c r="H83" s="140">
        <f t="shared" si="2"/>
        <v>0.5062734426711775</v>
      </c>
      <c r="I83" s="48"/>
      <c r="J83" s="2"/>
      <c r="K83" s="2"/>
    </row>
    <row r="84" spans="1:11" s="3" customFormat="1" ht="12.75">
      <c r="A84" s="2"/>
      <c r="B84" s="134"/>
      <c r="C84" s="135"/>
      <c r="D84" s="136"/>
      <c r="E84" s="137" t="s">
        <v>133</v>
      </c>
      <c r="F84" s="138">
        <v>67985</v>
      </c>
      <c r="G84" s="139">
        <v>34419</v>
      </c>
      <c r="H84" s="140">
        <f t="shared" si="2"/>
        <v>0.5062734426711775</v>
      </c>
      <c r="I84" s="48"/>
      <c r="J84" s="2"/>
      <c r="K84" s="2"/>
    </row>
    <row r="85" spans="1:11" s="3" customFormat="1" ht="12.75">
      <c r="A85" s="2"/>
      <c r="B85" s="134"/>
      <c r="C85" s="135"/>
      <c r="D85" s="136"/>
      <c r="E85" s="137"/>
      <c r="F85" s="138"/>
      <c r="G85" s="139"/>
      <c r="H85" s="140"/>
      <c r="I85" s="48"/>
      <c r="J85" s="2"/>
      <c r="K85" s="2"/>
    </row>
    <row r="86" spans="1:11" s="3" customFormat="1" ht="12.75">
      <c r="A86" s="2"/>
      <c r="B86" s="127"/>
      <c r="C86" s="128"/>
      <c r="D86" s="129">
        <v>75022</v>
      </c>
      <c r="E86" s="130" t="s">
        <v>134</v>
      </c>
      <c r="F86" s="131">
        <f>F87</f>
        <v>79656</v>
      </c>
      <c r="G86" s="132">
        <f>G87</f>
        <v>35330</v>
      </c>
      <c r="H86" s="133">
        <f aca="true" t="shared" si="3" ref="H86:H94">G86/F86</f>
        <v>0.44353218841016373</v>
      </c>
      <c r="I86" s="48"/>
      <c r="J86" s="2"/>
      <c r="K86" s="2"/>
    </row>
    <row r="87" spans="1:11" s="3" customFormat="1" ht="12.75">
      <c r="A87" s="2"/>
      <c r="B87" s="134"/>
      <c r="C87" s="135"/>
      <c r="D87" s="136"/>
      <c r="E87" s="137" t="s">
        <v>135</v>
      </c>
      <c r="F87" s="138">
        <f>SUM(F88:F89)</f>
        <v>79656</v>
      </c>
      <c r="G87" s="139">
        <f>SUM(G88:G89)</f>
        <v>35330</v>
      </c>
      <c r="H87" s="140">
        <f t="shared" si="3"/>
        <v>0.44353218841016373</v>
      </c>
      <c r="I87" s="48"/>
      <c r="J87" s="2"/>
      <c r="K87" s="2"/>
    </row>
    <row r="88" spans="1:11" s="3" customFormat="1" ht="12.75">
      <c r="A88" s="2"/>
      <c r="B88" s="134"/>
      <c r="C88" s="135"/>
      <c r="D88" s="136"/>
      <c r="E88" s="137" t="s">
        <v>136</v>
      </c>
      <c r="F88" s="138">
        <v>70166</v>
      </c>
      <c r="G88" s="139">
        <v>32257</v>
      </c>
      <c r="H88" s="140">
        <f t="shared" si="3"/>
        <v>0.45972408288914857</v>
      </c>
      <c r="I88" s="48"/>
      <c r="J88" s="2"/>
      <c r="K88" s="2"/>
    </row>
    <row r="89" spans="1:11" s="3" customFormat="1" ht="12.75">
      <c r="A89" s="2"/>
      <c r="B89" s="134"/>
      <c r="C89" s="135"/>
      <c r="D89" s="136"/>
      <c r="E89" s="137" t="s">
        <v>137</v>
      </c>
      <c r="F89" s="138">
        <v>9490</v>
      </c>
      <c r="G89" s="139">
        <v>3073</v>
      </c>
      <c r="H89" s="140">
        <f t="shared" si="3"/>
        <v>0.3238145416227608</v>
      </c>
      <c r="I89" s="48"/>
      <c r="J89" s="2"/>
      <c r="K89" s="2"/>
    </row>
    <row r="90" spans="1:11" s="3" customFormat="1" ht="12.75">
      <c r="A90" s="2"/>
      <c r="B90" s="134"/>
      <c r="C90" s="135"/>
      <c r="D90" s="136"/>
      <c r="E90" s="137"/>
      <c r="F90" s="138"/>
      <c r="G90" s="139"/>
      <c r="H90" s="140"/>
      <c r="I90" s="48"/>
      <c r="J90" s="2"/>
      <c r="K90" s="2"/>
    </row>
    <row r="91" spans="1:11" s="3" customFormat="1" ht="12.75">
      <c r="A91" s="2"/>
      <c r="B91" s="127"/>
      <c r="C91" s="128"/>
      <c r="D91" s="129">
        <v>75023</v>
      </c>
      <c r="E91" s="130" t="s">
        <v>138</v>
      </c>
      <c r="F91" s="131">
        <f>F92+F101</f>
        <v>2050350</v>
      </c>
      <c r="G91" s="132">
        <f>G92+G101</f>
        <v>1102549</v>
      </c>
      <c r="H91" s="133">
        <f t="shared" si="3"/>
        <v>0.5377369717365328</v>
      </c>
      <c r="I91" s="48"/>
      <c r="J91" s="2"/>
      <c r="K91" s="2"/>
    </row>
    <row r="92" spans="1:11" s="3" customFormat="1" ht="12.75">
      <c r="A92" s="2"/>
      <c r="B92" s="134"/>
      <c r="C92" s="135"/>
      <c r="D92" s="136"/>
      <c r="E92" s="137" t="s">
        <v>139</v>
      </c>
      <c r="F92" s="138">
        <f>SUM(F93:F95)</f>
        <v>1962350</v>
      </c>
      <c r="G92" s="139">
        <f>SUM(G93:G95)</f>
        <v>1059450</v>
      </c>
      <c r="H92" s="140">
        <f t="shared" si="3"/>
        <v>0.539888399113308</v>
      </c>
      <c r="I92" s="48"/>
      <c r="J92" s="2"/>
      <c r="K92" s="2"/>
    </row>
    <row r="93" spans="1:11" s="3" customFormat="1" ht="12.75">
      <c r="A93" s="2"/>
      <c r="B93" s="134"/>
      <c r="C93" s="135"/>
      <c r="D93" s="136"/>
      <c r="E93" s="137" t="s">
        <v>140</v>
      </c>
      <c r="F93" s="138">
        <v>1557680</v>
      </c>
      <c r="G93" s="139">
        <v>801213</v>
      </c>
      <c r="H93" s="140">
        <f t="shared" si="3"/>
        <v>0.5143630270658929</v>
      </c>
      <c r="I93" s="48"/>
      <c r="J93" s="2"/>
      <c r="K93" s="2"/>
    </row>
    <row r="94" spans="1:11" s="3" customFormat="1" ht="12.75">
      <c r="A94" s="2"/>
      <c r="B94" s="134"/>
      <c r="C94" s="135"/>
      <c r="D94" s="136"/>
      <c r="E94" s="137" t="s">
        <v>141</v>
      </c>
      <c r="F94" s="138">
        <v>28059</v>
      </c>
      <c r="G94" s="139">
        <v>21044</v>
      </c>
      <c r="H94" s="140">
        <f t="shared" si="3"/>
        <v>0.749991090202787</v>
      </c>
      <c r="I94" s="48"/>
      <c r="J94" s="2"/>
      <c r="K94" s="2"/>
    </row>
    <row r="95" spans="1:11" s="3" customFormat="1" ht="12.75">
      <c r="A95" s="2"/>
      <c r="B95" s="134"/>
      <c r="C95" s="135"/>
      <c r="D95" s="136"/>
      <c r="E95" s="137" t="s">
        <v>142</v>
      </c>
      <c r="F95" s="138">
        <v>376611</v>
      </c>
      <c r="G95" s="139">
        <v>237193</v>
      </c>
      <c r="H95" s="140">
        <f t="shared" si="3"/>
        <v>0.6298090071718564</v>
      </c>
      <c r="I95" s="48"/>
      <c r="J95" s="2"/>
      <c r="K95" s="2"/>
    </row>
    <row r="96" spans="1:11" s="3" customFormat="1" ht="12.75">
      <c r="A96" s="2"/>
      <c r="B96" s="141" t="s">
        <v>143</v>
      </c>
      <c r="C96" s="141"/>
      <c r="D96" s="141"/>
      <c r="E96" s="137" t="s">
        <v>144</v>
      </c>
      <c r="F96" s="138"/>
      <c r="G96" s="139"/>
      <c r="H96" s="140"/>
      <c r="I96" s="48"/>
      <c r="J96" s="2"/>
      <c r="K96" s="2"/>
    </row>
    <row r="97" spans="1:11" s="3" customFormat="1" ht="12.75">
      <c r="A97" s="2"/>
      <c r="B97" s="141"/>
      <c r="C97" s="141"/>
      <c r="D97" s="141"/>
      <c r="E97" s="137"/>
      <c r="F97" s="138"/>
      <c r="G97" s="139"/>
      <c r="H97" s="140"/>
      <c r="I97" s="48"/>
      <c r="J97" s="2"/>
      <c r="K97" s="2"/>
    </row>
    <row r="98" spans="1:11" s="3" customFormat="1" ht="12.75">
      <c r="A98" s="2"/>
      <c r="B98" s="141"/>
      <c r="C98" s="141"/>
      <c r="D98" s="141"/>
      <c r="E98" s="137"/>
      <c r="F98" s="138"/>
      <c r="G98" s="139"/>
      <c r="H98" s="140"/>
      <c r="I98" s="48"/>
      <c r="J98" s="2"/>
      <c r="K98" s="2"/>
    </row>
    <row r="99" spans="1:11" s="3" customFormat="1" ht="12.75">
      <c r="A99" s="2"/>
      <c r="B99" s="141"/>
      <c r="C99" s="141"/>
      <c r="D99" s="141"/>
      <c r="E99" s="137"/>
      <c r="F99" s="138"/>
      <c r="G99" s="139"/>
      <c r="H99" s="140"/>
      <c r="I99" s="48"/>
      <c r="J99" s="2"/>
      <c r="K99" s="2"/>
    </row>
    <row r="100" spans="1:11" s="3" customFormat="1" ht="12.75">
      <c r="A100" s="2"/>
      <c r="B100" s="134"/>
      <c r="C100" s="135"/>
      <c r="D100" s="136"/>
      <c r="E100" s="137"/>
      <c r="F100" s="138"/>
      <c r="G100" s="139"/>
      <c r="H100" s="140"/>
      <c r="I100" s="48"/>
      <c r="J100" s="2"/>
      <c r="K100" s="2"/>
    </row>
    <row r="101" spans="1:11" s="3" customFormat="1" ht="12.75">
      <c r="A101" s="2"/>
      <c r="B101" s="134"/>
      <c r="C101" s="135"/>
      <c r="D101" s="136"/>
      <c r="E101" s="137" t="s">
        <v>145</v>
      </c>
      <c r="F101" s="138">
        <f>F102</f>
        <v>88000</v>
      </c>
      <c r="G101" s="139">
        <f>G102</f>
        <v>43099</v>
      </c>
      <c r="H101" s="140">
        <f>G101/F101</f>
        <v>0.48976136363636363</v>
      </c>
      <c r="I101" s="48"/>
      <c r="J101" s="2"/>
      <c r="K101" s="2"/>
    </row>
    <row r="102" spans="1:11" s="3" customFormat="1" ht="12.75">
      <c r="A102" s="2"/>
      <c r="B102" s="141" t="s">
        <v>146</v>
      </c>
      <c r="C102" s="141"/>
      <c r="D102" s="141"/>
      <c r="E102" s="87" t="s">
        <v>147</v>
      </c>
      <c r="F102" s="138">
        <v>88000</v>
      </c>
      <c r="G102" s="139">
        <v>43099</v>
      </c>
      <c r="H102" s="140">
        <f>G102/F102</f>
        <v>0.48976136363636363</v>
      </c>
      <c r="I102" s="48"/>
      <c r="J102" s="2"/>
      <c r="K102" s="2"/>
    </row>
    <row r="103" spans="1:11" s="3" customFormat="1" ht="12.75">
      <c r="A103" s="2"/>
      <c r="B103" s="141"/>
      <c r="C103" s="141"/>
      <c r="D103" s="141"/>
      <c r="E103" s="87"/>
      <c r="F103" s="138"/>
      <c r="G103" s="139"/>
      <c r="H103" s="140"/>
      <c r="I103" s="48"/>
      <c r="J103" s="2"/>
      <c r="K103" s="2"/>
    </row>
    <row r="104" spans="1:11" s="3" customFormat="1" ht="12.75">
      <c r="A104" s="2"/>
      <c r="B104" s="134"/>
      <c r="C104" s="135"/>
      <c r="D104" s="136"/>
      <c r="E104" s="137"/>
      <c r="F104" s="138"/>
      <c r="G104" s="139"/>
      <c r="H104" s="140"/>
      <c r="I104" s="48"/>
      <c r="J104" s="2"/>
      <c r="K104" s="2"/>
    </row>
    <row r="105" spans="1:11" s="145" customFormat="1" ht="12.75">
      <c r="A105" s="143"/>
      <c r="B105" s="127"/>
      <c r="C105" s="128"/>
      <c r="D105" s="129">
        <v>75095</v>
      </c>
      <c r="E105" s="130" t="s">
        <v>148</v>
      </c>
      <c r="F105" s="131">
        <f>F106</f>
        <v>83177</v>
      </c>
      <c r="G105" s="132">
        <f>G106</f>
        <v>25660</v>
      </c>
      <c r="H105" s="133">
        <f aca="true" t="shared" si="4" ref="H105:H112">G105/F105</f>
        <v>0.3084987436430744</v>
      </c>
      <c r="I105" s="144"/>
      <c r="J105" s="143"/>
      <c r="K105" s="143"/>
    </row>
    <row r="106" spans="1:11" s="3" customFormat="1" ht="12.75">
      <c r="A106" s="2"/>
      <c r="B106" s="134"/>
      <c r="C106" s="135"/>
      <c r="D106" s="136"/>
      <c r="E106" s="137" t="s">
        <v>149</v>
      </c>
      <c r="F106" s="138">
        <f>SUM(F107:F112)</f>
        <v>83177</v>
      </c>
      <c r="G106" s="139">
        <f>SUM(G107:G112)</f>
        <v>25660</v>
      </c>
      <c r="H106" s="140">
        <f t="shared" si="4"/>
        <v>0.3084987436430744</v>
      </c>
      <c r="I106" s="48"/>
      <c r="J106" s="2"/>
      <c r="K106" s="2"/>
    </row>
    <row r="107" spans="1:11" s="3" customFormat="1" ht="24.75">
      <c r="A107" s="2"/>
      <c r="B107" s="141" t="s">
        <v>150</v>
      </c>
      <c r="C107" s="141"/>
      <c r="D107" s="141"/>
      <c r="E107" s="137" t="s">
        <v>151</v>
      </c>
      <c r="F107" s="138">
        <v>17300</v>
      </c>
      <c r="G107" s="89">
        <v>6427</v>
      </c>
      <c r="H107" s="140">
        <f t="shared" si="4"/>
        <v>0.3715028901734104</v>
      </c>
      <c r="I107" s="48"/>
      <c r="J107" s="2"/>
      <c r="K107" s="2"/>
    </row>
    <row r="108" spans="1:11" s="3" customFormat="1" ht="12.75">
      <c r="A108" s="2"/>
      <c r="B108" s="141"/>
      <c r="C108" s="141"/>
      <c r="D108" s="141"/>
      <c r="E108" s="87" t="s">
        <v>152</v>
      </c>
      <c r="F108" s="138">
        <v>24000</v>
      </c>
      <c r="G108" s="139">
        <v>8299</v>
      </c>
      <c r="H108" s="140">
        <f t="shared" si="4"/>
        <v>0.34579166666666666</v>
      </c>
      <c r="I108" s="48"/>
      <c r="J108" s="2"/>
      <c r="K108" s="2"/>
    </row>
    <row r="109" spans="1:11" s="3" customFormat="1" ht="12.75">
      <c r="A109" s="2"/>
      <c r="B109" s="141"/>
      <c r="C109" s="141"/>
      <c r="D109" s="141"/>
      <c r="E109" s="87" t="s">
        <v>153</v>
      </c>
      <c r="F109" s="138">
        <v>8000</v>
      </c>
      <c r="G109" s="139">
        <v>0</v>
      </c>
      <c r="H109" s="140">
        <f t="shared" si="4"/>
        <v>0</v>
      </c>
      <c r="I109" s="48"/>
      <c r="J109" s="2"/>
      <c r="K109" s="2"/>
    </row>
    <row r="110" spans="1:11" s="3" customFormat="1" ht="12.75">
      <c r="A110" s="2"/>
      <c r="B110" s="141"/>
      <c r="C110" s="141"/>
      <c r="D110" s="141"/>
      <c r="E110" s="146" t="s">
        <v>154</v>
      </c>
      <c r="F110" s="147">
        <v>6877</v>
      </c>
      <c r="G110" s="148">
        <v>1719</v>
      </c>
      <c r="H110" s="140">
        <f t="shared" si="4"/>
        <v>0.24996364693907228</v>
      </c>
      <c r="I110" s="48"/>
      <c r="J110" s="2"/>
      <c r="K110" s="2"/>
    </row>
    <row r="111" spans="1:11" s="3" customFormat="1" ht="12.75">
      <c r="A111" s="2"/>
      <c r="B111" s="141"/>
      <c r="C111" s="141"/>
      <c r="D111" s="141"/>
      <c r="E111" s="87" t="s">
        <v>155</v>
      </c>
      <c r="F111" s="138">
        <v>18000</v>
      </c>
      <c r="G111" s="139">
        <f>4184+1501</f>
        <v>5685</v>
      </c>
      <c r="H111" s="140">
        <f t="shared" si="4"/>
        <v>0.31583333333333335</v>
      </c>
      <c r="I111" s="48"/>
      <c r="J111" s="2"/>
      <c r="K111" s="2"/>
    </row>
    <row r="112" spans="1:11" s="3" customFormat="1" ht="12.75">
      <c r="A112" s="2"/>
      <c r="B112" s="141"/>
      <c r="C112" s="141"/>
      <c r="D112" s="141"/>
      <c r="E112" s="87" t="s">
        <v>156</v>
      </c>
      <c r="F112" s="138">
        <v>9000</v>
      </c>
      <c r="G112" s="139">
        <v>3530</v>
      </c>
      <c r="H112" s="140">
        <f t="shared" si="4"/>
        <v>0.39222222222222225</v>
      </c>
      <c r="I112" s="48"/>
      <c r="J112" s="2"/>
      <c r="K112" s="2"/>
    </row>
    <row r="113" spans="1:11" s="3" customFormat="1" ht="12.75">
      <c r="A113" s="2"/>
      <c r="B113" s="95"/>
      <c r="C113" s="96"/>
      <c r="D113" s="97"/>
      <c r="E113" s="118"/>
      <c r="F113" s="99"/>
      <c r="G113" s="100"/>
      <c r="H113" s="142"/>
      <c r="I113" s="48"/>
      <c r="J113" s="2"/>
      <c r="K113" s="2"/>
    </row>
    <row r="114" spans="1:11" s="3" customFormat="1" ht="24.75">
      <c r="A114" s="2"/>
      <c r="B114" s="121">
        <v>7</v>
      </c>
      <c r="C114" s="65">
        <v>751</v>
      </c>
      <c r="D114" s="66"/>
      <c r="E114" s="67" t="s">
        <v>157</v>
      </c>
      <c r="F114" s="68">
        <f>F116+F120+F128</f>
        <v>15673</v>
      </c>
      <c r="G114" s="69">
        <f>G116+G120+G128</f>
        <v>12226</v>
      </c>
      <c r="H114" s="70">
        <f>G114/F114</f>
        <v>0.7800676322337778</v>
      </c>
      <c r="I114" s="48"/>
      <c r="J114" s="2"/>
      <c r="K114" s="2"/>
    </row>
    <row r="115" spans="1:11" s="3" customFormat="1" ht="12.75">
      <c r="A115" s="2"/>
      <c r="B115" s="122"/>
      <c r="C115" s="73"/>
      <c r="D115" s="74"/>
      <c r="E115" s="75"/>
      <c r="F115" s="76"/>
      <c r="G115" s="77"/>
      <c r="H115" s="112"/>
      <c r="I115" s="48"/>
      <c r="J115" s="2"/>
      <c r="K115" s="2"/>
    </row>
    <row r="116" spans="1:11" s="3" customFormat="1" ht="12.75">
      <c r="A116" s="2"/>
      <c r="B116" s="127"/>
      <c r="C116" s="128"/>
      <c r="D116" s="129">
        <v>75101</v>
      </c>
      <c r="E116" s="130" t="s">
        <v>158</v>
      </c>
      <c r="F116" s="131">
        <f>F117</f>
        <v>2780</v>
      </c>
      <c r="G116" s="132">
        <f>G117</f>
        <v>1394</v>
      </c>
      <c r="H116" s="133">
        <f>G116/F116</f>
        <v>0.5014388489208633</v>
      </c>
      <c r="I116" s="48"/>
      <c r="J116" s="2"/>
      <c r="K116" s="2"/>
    </row>
    <row r="117" spans="1:11" s="3" customFormat="1" ht="12.75">
      <c r="A117" s="2"/>
      <c r="B117" s="134"/>
      <c r="C117" s="135"/>
      <c r="D117" s="136"/>
      <c r="E117" s="137" t="s">
        <v>159</v>
      </c>
      <c r="F117" s="138">
        <f>F118</f>
        <v>2780</v>
      </c>
      <c r="G117" s="139">
        <f>G118</f>
        <v>1394</v>
      </c>
      <c r="H117" s="140">
        <f>G117/F117</f>
        <v>0.5014388489208633</v>
      </c>
      <c r="I117" s="48"/>
      <c r="J117" s="2"/>
      <c r="K117" s="2"/>
    </row>
    <row r="118" spans="1:11" s="3" customFormat="1" ht="12.75">
      <c r="A118" s="2"/>
      <c r="B118" s="134"/>
      <c r="C118" s="135"/>
      <c r="D118" s="136"/>
      <c r="E118" s="137" t="s">
        <v>160</v>
      </c>
      <c r="F118" s="138">
        <v>2780</v>
      </c>
      <c r="G118" s="139">
        <v>1394</v>
      </c>
      <c r="H118" s="140">
        <f>G118/F118</f>
        <v>0.5014388489208633</v>
      </c>
      <c r="I118" s="48"/>
      <c r="J118" s="2"/>
      <c r="K118" s="2"/>
    </row>
    <row r="119" spans="1:11" s="3" customFormat="1" ht="12.75">
      <c r="A119" s="2"/>
      <c r="B119" s="134"/>
      <c r="C119" s="135"/>
      <c r="D119" s="136"/>
      <c r="E119" s="146"/>
      <c r="F119" s="147"/>
      <c r="G119" s="148"/>
      <c r="H119" s="149"/>
      <c r="I119" s="48"/>
      <c r="J119" s="2"/>
      <c r="K119" s="2"/>
    </row>
    <row r="120" spans="1:11" s="3" customFormat="1" ht="12.75">
      <c r="A120" s="5"/>
      <c r="B120" s="127"/>
      <c r="C120" s="128"/>
      <c r="D120" s="129">
        <v>75109</v>
      </c>
      <c r="E120" s="130" t="s">
        <v>161</v>
      </c>
      <c r="F120" s="131">
        <f>F123</f>
        <v>1637</v>
      </c>
      <c r="G120" s="132">
        <f>G123</f>
        <v>1637</v>
      </c>
      <c r="H120" s="133">
        <f>G120/F120</f>
        <v>1</v>
      </c>
      <c r="I120" s="48"/>
      <c r="J120" s="2"/>
      <c r="K120" s="2"/>
    </row>
    <row r="121" spans="1:11" s="3" customFormat="1" ht="12.75">
      <c r="A121" s="5"/>
      <c r="B121" s="127"/>
      <c r="C121" s="128"/>
      <c r="D121" s="129"/>
      <c r="E121" s="130"/>
      <c r="F121" s="131"/>
      <c r="G121" s="132"/>
      <c r="H121" s="133"/>
      <c r="I121" s="48"/>
      <c r="J121" s="2"/>
      <c r="K121" s="2"/>
    </row>
    <row r="122" spans="1:11" s="3" customFormat="1" ht="12.75">
      <c r="A122" s="5"/>
      <c r="B122" s="127"/>
      <c r="C122" s="128"/>
      <c r="D122" s="129"/>
      <c r="E122" s="130"/>
      <c r="F122" s="131"/>
      <c r="G122" s="132"/>
      <c r="H122" s="133"/>
      <c r="I122" s="48"/>
      <c r="J122" s="2"/>
      <c r="K122" s="2"/>
    </row>
    <row r="123" spans="1:11" s="3" customFormat="1" ht="16.5" customHeight="1">
      <c r="A123" s="2"/>
      <c r="B123" s="134"/>
      <c r="C123" s="135"/>
      <c r="D123" s="136"/>
      <c r="E123" s="137" t="s">
        <v>162</v>
      </c>
      <c r="F123" s="138">
        <f>SUM(F124:F126)</f>
        <v>1637</v>
      </c>
      <c r="G123" s="139">
        <f>SUM(G124:G126)</f>
        <v>1637</v>
      </c>
      <c r="H123" s="140">
        <f>F123/G123</f>
        <v>1</v>
      </c>
      <c r="I123" s="48"/>
      <c r="J123" s="2"/>
      <c r="K123" s="2"/>
    </row>
    <row r="124" spans="1:11" s="3" customFormat="1" ht="25.5" customHeight="1">
      <c r="A124" s="2"/>
      <c r="B124" s="141" t="s">
        <v>163</v>
      </c>
      <c r="C124" s="141"/>
      <c r="D124" s="141"/>
      <c r="E124" s="137" t="s">
        <v>164</v>
      </c>
      <c r="F124" s="138">
        <v>2</v>
      </c>
      <c r="G124" s="139">
        <v>2</v>
      </c>
      <c r="H124" s="140">
        <f>F124/G124</f>
        <v>1</v>
      </c>
      <c r="I124" s="48"/>
      <c r="J124" s="2"/>
      <c r="K124" s="2"/>
    </row>
    <row r="125" spans="1:11" s="3" customFormat="1" ht="13.5" customHeight="1">
      <c r="A125" s="2"/>
      <c r="B125" s="141"/>
      <c r="C125" s="141"/>
      <c r="D125" s="141"/>
      <c r="E125" s="87" t="s">
        <v>165</v>
      </c>
      <c r="F125" s="138">
        <v>1635</v>
      </c>
      <c r="G125" s="139">
        <v>1635</v>
      </c>
      <c r="H125" s="140">
        <f>G125/F125</f>
        <v>1</v>
      </c>
      <c r="I125" s="48"/>
      <c r="J125" s="2"/>
      <c r="K125" s="2"/>
    </row>
    <row r="126" spans="1:11" s="3" customFormat="1" ht="12.75">
      <c r="A126" s="2"/>
      <c r="B126" s="141"/>
      <c r="C126" s="141"/>
      <c r="D126" s="141"/>
      <c r="E126" s="87"/>
      <c r="F126" s="138"/>
      <c r="G126" s="139"/>
      <c r="H126" s="140"/>
      <c r="I126" s="48"/>
      <c r="J126" s="2"/>
      <c r="K126" s="2"/>
    </row>
    <row r="127" spans="1:11" s="3" customFormat="1" ht="12.75">
      <c r="A127" s="2"/>
      <c r="B127" s="134"/>
      <c r="C127" s="135"/>
      <c r="D127" s="136"/>
      <c r="E127" s="87"/>
      <c r="F127" s="138"/>
      <c r="G127" s="139"/>
      <c r="H127" s="140"/>
      <c r="I127" s="48"/>
      <c r="J127" s="2"/>
      <c r="K127" s="2"/>
    </row>
    <row r="128" spans="1:11" s="3" customFormat="1" ht="12.75">
      <c r="A128" s="2"/>
      <c r="B128" s="127"/>
      <c r="C128" s="128"/>
      <c r="D128" s="129">
        <v>75113</v>
      </c>
      <c r="E128" s="130" t="s">
        <v>166</v>
      </c>
      <c r="F128" s="131">
        <f>F129</f>
        <v>11256</v>
      </c>
      <c r="G128" s="132">
        <f>G129</f>
        <v>9195</v>
      </c>
      <c r="H128" s="133">
        <f>G128/F128</f>
        <v>0.8168976545842217</v>
      </c>
      <c r="I128" s="48"/>
      <c r="J128" s="2"/>
      <c r="K128" s="2"/>
    </row>
    <row r="129" spans="1:11" s="3" customFormat="1" ht="12.75">
      <c r="A129" s="2"/>
      <c r="B129" s="134"/>
      <c r="C129" s="135"/>
      <c r="D129" s="136"/>
      <c r="E129" s="137" t="s">
        <v>167</v>
      </c>
      <c r="F129" s="138">
        <f>F130</f>
        <v>11256</v>
      </c>
      <c r="G129" s="139">
        <f>G130</f>
        <v>9195</v>
      </c>
      <c r="H129" s="140">
        <f>G129/F129</f>
        <v>0.8168976545842217</v>
      </c>
      <c r="I129" s="48"/>
      <c r="J129" s="2"/>
      <c r="K129" s="2"/>
    </row>
    <row r="130" spans="1:11" s="3" customFormat="1" ht="12.75">
      <c r="A130" s="2"/>
      <c r="B130" s="141" t="s">
        <v>168</v>
      </c>
      <c r="C130" s="141"/>
      <c r="D130" s="141"/>
      <c r="E130" s="87" t="s">
        <v>169</v>
      </c>
      <c r="F130" s="138">
        <v>11256</v>
      </c>
      <c r="G130" s="139">
        <v>9195</v>
      </c>
      <c r="H130" s="140">
        <f>G130/F130</f>
        <v>0.8168976545842217</v>
      </c>
      <c r="I130" s="150"/>
      <c r="J130" s="2"/>
      <c r="K130" s="2"/>
    </row>
    <row r="131" spans="1:11" s="3" customFormat="1" ht="12.75">
      <c r="A131" s="2"/>
      <c r="B131" s="141"/>
      <c r="C131" s="141"/>
      <c r="D131" s="141"/>
      <c r="E131" s="87"/>
      <c r="F131" s="138"/>
      <c r="G131" s="139"/>
      <c r="H131" s="140"/>
      <c r="I131" s="150"/>
      <c r="J131" s="2"/>
      <c r="K131" s="2"/>
    </row>
    <row r="132" spans="1:11" s="3" customFormat="1" ht="12.75">
      <c r="A132" s="2"/>
      <c r="B132" s="95"/>
      <c r="C132" s="96"/>
      <c r="D132" s="97"/>
      <c r="E132" s="118"/>
      <c r="F132" s="99"/>
      <c r="G132" s="100"/>
      <c r="H132" s="142"/>
      <c r="I132" s="150"/>
      <c r="J132" s="2"/>
      <c r="K132" s="2"/>
    </row>
    <row r="133" spans="1:11" s="3" customFormat="1" ht="12.75">
      <c r="A133" s="2"/>
      <c r="B133" s="121">
        <v>8</v>
      </c>
      <c r="C133" s="65">
        <v>754</v>
      </c>
      <c r="D133" s="66"/>
      <c r="E133" s="67" t="s">
        <v>170</v>
      </c>
      <c r="F133" s="68">
        <f>F135+F145+F156</f>
        <v>351883</v>
      </c>
      <c r="G133" s="69">
        <f>G135+G145+G156</f>
        <v>210915.7</v>
      </c>
      <c r="H133" s="70">
        <f>G133/F133</f>
        <v>0.5993915591261869</v>
      </c>
      <c r="I133" s="48"/>
      <c r="J133" s="2"/>
      <c r="K133" s="2"/>
    </row>
    <row r="134" spans="1:11" s="3" customFormat="1" ht="12.75">
      <c r="A134" s="2"/>
      <c r="B134" s="122"/>
      <c r="C134" s="73"/>
      <c r="D134" s="74"/>
      <c r="E134" s="75"/>
      <c r="F134" s="76"/>
      <c r="G134" s="77"/>
      <c r="H134" s="112"/>
      <c r="I134" s="48"/>
      <c r="J134" s="2"/>
      <c r="K134" s="2"/>
    </row>
    <row r="135" spans="1:11" s="3" customFormat="1" ht="12.75">
      <c r="A135" s="2"/>
      <c r="B135" s="127"/>
      <c r="C135" s="128"/>
      <c r="D135" s="129">
        <v>75404</v>
      </c>
      <c r="E135" s="130" t="s">
        <v>171</v>
      </c>
      <c r="F135" s="131">
        <f>F136+F139</f>
        <v>19000</v>
      </c>
      <c r="G135" s="132">
        <f>G137+G140</f>
        <v>0</v>
      </c>
      <c r="H135" s="133">
        <f>G135/F135</f>
        <v>0</v>
      </c>
      <c r="I135" s="48"/>
      <c r="J135" s="2"/>
      <c r="K135" s="2"/>
    </row>
    <row r="136" spans="1:11" s="3" customFormat="1" ht="12.75">
      <c r="A136" s="2"/>
      <c r="B136" s="127"/>
      <c r="C136" s="128"/>
      <c r="D136" s="129"/>
      <c r="E136" s="137" t="s">
        <v>172</v>
      </c>
      <c r="F136" s="131">
        <f>F137</f>
        <v>6000</v>
      </c>
      <c r="G136" s="132">
        <f>G137</f>
        <v>0</v>
      </c>
      <c r="H136" s="140">
        <f>G136/F136</f>
        <v>0</v>
      </c>
      <c r="I136" s="48"/>
      <c r="J136" s="2"/>
      <c r="K136" s="2"/>
    </row>
    <row r="137" spans="1:11" s="3" customFormat="1" ht="24.75">
      <c r="A137" s="2"/>
      <c r="B137" s="141" t="s">
        <v>173</v>
      </c>
      <c r="C137" s="141"/>
      <c r="D137" s="141"/>
      <c r="E137" s="137" t="s">
        <v>174</v>
      </c>
      <c r="F137" s="138">
        <v>6000</v>
      </c>
      <c r="G137" s="139">
        <v>0</v>
      </c>
      <c r="H137" s="133">
        <f>G137/F137</f>
        <v>0</v>
      </c>
      <c r="I137" s="48"/>
      <c r="J137" s="2"/>
      <c r="K137" s="2"/>
    </row>
    <row r="138" spans="1:11" s="3" customFormat="1" ht="12.75">
      <c r="A138" s="2"/>
      <c r="B138" s="134"/>
      <c r="C138" s="135"/>
      <c r="D138" s="136"/>
      <c r="E138" s="137"/>
      <c r="F138" s="138"/>
      <c r="G138" s="139"/>
      <c r="H138" s="133"/>
      <c r="I138" s="48"/>
      <c r="J138" s="2"/>
      <c r="K138" s="2"/>
    </row>
    <row r="139" spans="1:11" s="3" customFormat="1" ht="12.75">
      <c r="A139" s="2"/>
      <c r="B139" s="134"/>
      <c r="C139" s="135"/>
      <c r="D139" s="136"/>
      <c r="E139" s="137" t="s">
        <v>175</v>
      </c>
      <c r="F139" s="138">
        <f>F140</f>
        <v>13000</v>
      </c>
      <c r="G139" s="139">
        <f>G140</f>
        <v>0</v>
      </c>
      <c r="H139" s="133">
        <f>G139/F139</f>
        <v>0</v>
      </c>
      <c r="I139" s="48"/>
      <c r="J139" s="2"/>
      <c r="K139" s="2"/>
    </row>
    <row r="140" spans="1:11" s="3" customFormat="1" ht="12.75">
      <c r="A140" s="2"/>
      <c r="B140" s="141" t="s">
        <v>176</v>
      </c>
      <c r="C140" s="141"/>
      <c r="D140" s="141"/>
      <c r="E140" s="137" t="s">
        <v>177</v>
      </c>
      <c r="F140" s="138">
        <v>13000</v>
      </c>
      <c r="G140" s="139">
        <v>0</v>
      </c>
      <c r="H140" s="140">
        <f>G140/F140</f>
        <v>0</v>
      </c>
      <c r="I140" s="48"/>
      <c r="J140" s="2"/>
      <c r="K140" s="2"/>
    </row>
    <row r="141" spans="1:11" s="3" customFormat="1" ht="12.75">
      <c r="A141" s="2"/>
      <c r="B141" s="141"/>
      <c r="C141" s="141"/>
      <c r="D141" s="141"/>
      <c r="E141" s="137"/>
      <c r="F141" s="138"/>
      <c r="G141" s="139"/>
      <c r="H141" s="140"/>
      <c r="I141" s="48"/>
      <c r="J141" s="2"/>
      <c r="K141" s="2"/>
    </row>
    <row r="142" spans="1:11" s="3" customFormat="1" ht="13.5" customHeight="1">
      <c r="A142" s="2"/>
      <c r="B142" s="141"/>
      <c r="C142" s="141"/>
      <c r="D142" s="141"/>
      <c r="E142" s="137"/>
      <c r="F142" s="138"/>
      <c r="G142" s="139"/>
      <c r="H142" s="140"/>
      <c r="I142" s="48"/>
      <c r="J142" s="2"/>
      <c r="K142" s="2"/>
    </row>
    <row r="143" spans="1:11" s="3" customFormat="1" ht="12.75" customHeight="1" hidden="1">
      <c r="A143" s="2"/>
      <c r="B143" s="141"/>
      <c r="C143" s="141"/>
      <c r="D143" s="141"/>
      <c r="E143" s="137"/>
      <c r="F143" s="138"/>
      <c r="G143" s="139"/>
      <c r="H143" s="140"/>
      <c r="I143" s="48"/>
      <c r="J143" s="2"/>
      <c r="K143" s="2"/>
    </row>
    <row r="144" spans="1:11" s="3" customFormat="1" ht="12.75" customHeight="1">
      <c r="A144" s="2"/>
      <c r="B144" s="134"/>
      <c r="C144" s="135"/>
      <c r="D144" s="136"/>
      <c r="E144" s="137"/>
      <c r="F144" s="138"/>
      <c r="G144" s="139"/>
      <c r="H144" s="140"/>
      <c r="I144" s="48"/>
      <c r="J144" s="2"/>
      <c r="K144" s="2"/>
    </row>
    <row r="145" spans="1:11" s="3" customFormat="1" ht="12.75">
      <c r="A145" s="2"/>
      <c r="B145" s="127"/>
      <c r="C145" s="128"/>
      <c r="D145" s="129">
        <v>75412</v>
      </c>
      <c r="E145" s="130" t="s">
        <v>178</v>
      </c>
      <c r="F145" s="131">
        <f>F146+F151</f>
        <v>287500</v>
      </c>
      <c r="G145" s="132">
        <f>G146+G151</f>
        <v>170931.7</v>
      </c>
      <c r="H145" s="133">
        <v>0.595</v>
      </c>
      <c r="I145" s="48"/>
      <c r="J145" s="2"/>
      <c r="K145" s="2"/>
    </row>
    <row r="146" spans="1:11" s="3" customFormat="1" ht="12.75">
      <c r="A146" s="2"/>
      <c r="B146" s="134"/>
      <c r="C146" s="135"/>
      <c r="D146" s="136"/>
      <c r="E146" s="137" t="s">
        <v>179</v>
      </c>
      <c r="F146" s="138">
        <f>SUM(F147:F149)</f>
        <v>206000</v>
      </c>
      <c r="G146" s="139">
        <f>SUM(G147:G149)</f>
        <v>130232.7</v>
      </c>
      <c r="H146" s="140">
        <f>G146/F146</f>
        <v>0.632197572815534</v>
      </c>
      <c r="I146" s="48"/>
      <c r="J146" s="2"/>
      <c r="K146" s="2"/>
    </row>
    <row r="147" spans="1:11" s="3" customFormat="1" ht="12.75">
      <c r="A147" s="2"/>
      <c r="B147" s="141" t="s">
        <v>180</v>
      </c>
      <c r="C147" s="141"/>
      <c r="D147" s="141"/>
      <c r="E147" s="87" t="s">
        <v>181</v>
      </c>
      <c r="F147" s="138">
        <f>206000-34000-20000</f>
        <v>152000</v>
      </c>
      <c r="G147" s="139">
        <f>130233-27188</f>
        <v>103045</v>
      </c>
      <c r="H147" s="140">
        <f>G147/F147</f>
        <v>0.6779276315789474</v>
      </c>
      <c r="I147" s="48"/>
      <c r="J147" s="2"/>
      <c r="K147" s="2"/>
    </row>
    <row r="148" spans="1:11" s="3" customFormat="1" ht="12.75">
      <c r="A148" s="2"/>
      <c r="B148" s="141"/>
      <c r="C148" s="141"/>
      <c r="D148" s="141"/>
      <c r="E148" s="87" t="s">
        <v>182</v>
      </c>
      <c r="F148" s="138">
        <v>34000</v>
      </c>
      <c r="G148" s="139">
        <v>27187.7</v>
      </c>
      <c r="H148" s="140">
        <f>G148/F148</f>
        <v>0.7996382352941177</v>
      </c>
      <c r="I148" s="48"/>
      <c r="J148" s="2"/>
      <c r="K148" s="2"/>
    </row>
    <row r="149" spans="1:11" s="3" customFormat="1" ht="12.75">
      <c r="A149" s="2"/>
      <c r="B149" s="141"/>
      <c r="C149" s="141"/>
      <c r="D149" s="141"/>
      <c r="E149" s="87" t="s">
        <v>183</v>
      </c>
      <c r="F149" s="138">
        <v>20000</v>
      </c>
      <c r="G149" s="139">
        <v>0</v>
      </c>
      <c r="H149" s="140">
        <f>G149/F149</f>
        <v>0</v>
      </c>
      <c r="I149" s="48"/>
      <c r="J149" s="2"/>
      <c r="K149" s="2"/>
    </row>
    <row r="150" spans="1:11" s="3" customFormat="1" ht="12.75">
      <c r="A150" s="2"/>
      <c r="B150" s="134"/>
      <c r="C150" s="135"/>
      <c r="D150" s="136"/>
      <c r="E150" s="87"/>
      <c r="F150" s="138"/>
      <c r="G150" s="139"/>
      <c r="H150" s="140"/>
      <c r="I150" s="48"/>
      <c r="J150" s="2"/>
      <c r="K150" s="2"/>
    </row>
    <row r="151" spans="1:11" s="3" customFormat="1" ht="12.75">
      <c r="A151" s="2"/>
      <c r="B151" s="134"/>
      <c r="C151" s="135"/>
      <c r="D151" s="136"/>
      <c r="E151" s="137" t="s">
        <v>184</v>
      </c>
      <c r="F151" s="138">
        <f>SUM(F152:F154)</f>
        <v>81500</v>
      </c>
      <c r="G151" s="139">
        <f>SUM(G152:G154)</f>
        <v>40699</v>
      </c>
      <c r="H151" s="140">
        <f>G151/F151</f>
        <v>0.49937423312883433</v>
      </c>
      <c r="I151" s="48"/>
      <c r="J151" s="2"/>
      <c r="K151" s="2"/>
    </row>
    <row r="152" spans="1:11" s="3" customFormat="1" ht="12.75">
      <c r="A152" s="2"/>
      <c r="B152" s="141" t="s">
        <v>185</v>
      </c>
      <c r="C152" s="141"/>
      <c r="D152" s="141"/>
      <c r="E152" s="87" t="s">
        <v>186</v>
      </c>
      <c r="F152" s="138">
        <v>60000</v>
      </c>
      <c r="G152" s="139">
        <v>40699</v>
      </c>
      <c r="H152" s="140">
        <v>0.678</v>
      </c>
      <c r="I152" s="48"/>
      <c r="J152" s="2"/>
      <c r="K152" s="2"/>
    </row>
    <row r="153" spans="1:11" s="3" customFormat="1" ht="25.5" customHeight="1">
      <c r="A153" s="2"/>
      <c r="B153" s="141"/>
      <c r="C153" s="141"/>
      <c r="D153" s="141"/>
      <c r="E153" s="87" t="s">
        <v>187</v>
      </c>
      <c r="F153" s="138">
        <v>21500</v>
      </c>
      <c r="G153" s="139">
        <v>0</v>
      </c>
      <c r="H153" s="140">
        <f>G153/F153</f>
        <v>0</v>
      </c>
      <c r="I153" s="48"/>
      <c r="J153" s="2"/>
      <c r="K153" s="2"/>
    </row>
    <row r="154" spans="1:11" s="3" customFormat="1" ht="12.75" customHeight="1" hidden="1">
      <c r="A154" s="2"/>
      <c r="B154" s="141"/>
      <c r="C154" s="141"/>
      <c r="D154" s="141"/>
      <c r="E154" s="87"/>
      <c r="F154" s="138"/>
      <c r="G154" s="139"/>
      <c r="H154" s="140"/>
      <c r="I154" s="48"/>
      <c r="J154" s="2"/>
      <c r="K154" s="2"/>
    </row>
    <row r="155" spans="1:11" s="3" customFormat="1" ht="12.75">
      <c r="A155" s="2"/>
      <c r="B155" s="134"/>
      <c r="C155" s="135"/>
      <c r="D155" s="136"/>
      <c r="E155" s="137"/>
      <c r="F155" s="138"/>
      <c r="G155" s="139"/>
      <c r="H155" s="140"/>
      <c r="I155" s="48"/>
      <c r="J155" s="2"/>
      <c r="K155" s="2"/>
    </row>
    <row r="156" spans="1:11" s="3" customFormat="1" ht="12.75">
      <c r="A156" s="2"/>
      <c r="B156" s="127"/>
      <c r="C156" s="128"/>
      <c r="D156" s="129">
        <v>75414</v>
      </c>
      <c r="E156" s="130" t="s">
        <v>188</v>
      </c>
      <c r="F156" s="131">
        <f>F157+F161</f>
        <v>45383</v>
      </c>
      <c r="G156" s="132">
        <f>G157+G161</f>
        <v>39984</v>
      </c>
      <c r="H156" s="133">
        <f aca="true" t="shared" si="5" ref="H156:H163">G156/F156</f>
        <v>0.8810347486944451</v>
      </c>
      <c r="I156" s="48"/>
      <c r="J156" s="2"/>
      <c r="K156" s="2"/>
    </row>
    <row r="157" spans="1:11" s="3" customFormat="1" ht="12.75">
      <c r="A157" s="2"/>
      <c r="B157" s="134"/>
      <c r="C157" s="135"/>
      <c r="D157" s="136"/>
      <c r="E157" s="137" t="s">
        <v>189</v>
      </c>
      <c r="F157" s="138">
        <f>SUM(F158:F159)</f>
        <v>10383</v>
      </c>
      <c r="G157" s="139">
        <f>SUM(G158:G159)</f>
        <v>5641</v>
      </c>
      <c r="H157" s="140">
        <f t="shared" si="5"/>
        <v>0.5432919194837715</v>
      </c>
      <c r="I157" s="48"/>
      <c r="J157" s="2"/>
      <c r="K157" s="2"/>
    </row>
    <row r="158" spans="1:11" s="3" customFormat="1" ht="12.75">
      <c r="A158" s="2"/>
      <c r="B158" s="141" t="s">
        <v>190</v>
      </c>
      <c r="C158" s="141"/>
      <c r="D158" s="141"/>
      <c r="E158" s="137" t="s">
        <v>191</v>
      </c>
      <c r="F158" s="138">
        <f>7811+188+1484</f>
        <v>9483</v>
      </c>
      <c r="G158" s="139">
        <f>3905+742+94</f>
        <v>4741</v>
      </c>
      <c r="H158" s="140">
        <f t="shared" si="5"/>
        <v>0.4999472740693873</v>
      </c>
      <c r="I158" s="48"/>
      <c r="J158" s="2"/>
      <c r="K158" s="2"/>
    </row>
    <row r="159" spans="1:11" s="3" customFormat="1" ht="12.75">
      <c r="A159" s="2"/>
      <c r="B159" s="141"/>
      <c r="C159" s="141"/>
      <c r="D159" s="141"/>
      <c r="E159" s="137" t="s">
        <v>192</v>
      </c>
      <c r="F159" s="138">
        <v>900</v>
      </c>
      <c r="G159" s="139">
        <v>900</v>
      </c>
      <c r="H159" s="140">
        <f t="shared" si="5"/>
        <v>1</v>
      </c>
      <c r="I159" s="48"/>
      <c r="J159" s="2"/>
      <c r="K159" s="2"/>
    </row>
    <row r="160" spans="1:11" s="3" customFormat="1" ht="12.75">
      <c r="A160" s="2"/>
      <c r="B160" s="134"/>
      <c r="C160" s="135"/>
      <c r="D160" s="136"/>
      <c r="E160" s="137"/>
      <c r="F160" s="138"/>
      <c r="G160" s="139"/>
      <c r="H160" s="140"/>
      <c r="I160" s="48"/>
      <c r="J160" s="2"/>
      <c r="K160" s="2"/>
    </row>
    <row r="161" spans="1:11" s="3" customFormat="1" ht="12.75">
      <c r="A161" s="2"/>
      <c r="B161" s="134"/>
      <c r="C161" s="135"/>
      <c r="D161" s="136"/>
      <c r="E161" s="137" t="s">
        <v>193</v>
      </c>
      <c r="F161" s="138">
        <f>F162</f>
        <v>35000</v>
      </c>
      <c r="G161" s="139">
        <f>G162</f>
        <v>34343</v>
      </c>
      <c r="H161" s="140">
        <f t="shared" si="5"/>
        <v>0.9812285714285714</v>
      </c>
      <c r="I161" s="48"/>
      <c r="J161" s="2"/>
      <c r="K161" s="2"/>
    </row>
    <row r="162" spans="1:11" s="3" customFormat="1" ht="12.75">
      <c r="A162" s="2"/>
      <c r="B162" s="141" t="s">
        <v>194</v>
      </c>
      <c r="C162" s="141"/>
      <c r="D162" s="141"/>
      <c r="E162" s="87" t="s">
        <v>195</v>
      </c>
      <c r="F162" s="138">
        <v>35000</v>
      </c>
      <c r="G162" s="139">
        <v>34343</v>
      </c>
      <c r="H162" s="140">
        <f t="shared" si="5"/>
        <v>0.9812285714285714</v>
      </c>
      <c r="I162" s="150"/>
      <c r="J162" s="2"/>
      <c r="K162" s="2"/>
    </row>
    <row r="163" spans="1:11" s="3" customFormat="1" ht="12.75">
      <c r="A163" s="2"/>
      <c r="B163" s="95"/>
      <c r="C163" s="96"/>
      <c r="D163" s="97"/>
      <c r="E163" s="118"/>
      <c r="F163" s="99"/>
      <c r="G163" s="100"/>
      <c r="H163" s="142"/>
      <c r="I163" s="150"/>
      <c r="J163" s="2"/>
      <c r="K163" s="2"/>
    </row>
    <row r="164" spans="1:11" s="3" customFormat="1" ht="24.75">
      <c r="A164" s="2"/>
      <c r="B164" s="121" t="s">
        <v>196</v>
      </c>
      <c r="C164" s="65">
        <v>756</v>
      </c>
      <c r="D164" s="66"/>
      <c r="E164" s="67" t="s">
        <v>197</v>
      </c>
      <c r="F164" s="68">
        <f>F166</f>
        <v>22500</v>
      </c>
      <c r="G164" s="69">
        <f>G166</f>
        <v>12015</v>
      </c>
      <c r="H164" s="70">
        <f t="shared" si="5"/>
        <v>0.534</v>
      </c>
      <c r="I164" s="48"/>
      <c r="J164" s="2"/>
      <c r="K164" s="2"/>
    </row>
    <row r="165" spans="1:11" s="158" customFormat="1" ht="12.75">
      <c r="A165" s="151"/>
      <c r="B165" s="152"/>
      <c r="C165" s="153"/>
      <c r="D165" s="154"/>
      <c r="E165" s="155"/>
      <c r="F165" s="156"/>
      <c r="G165" s="157"/>
      <c r="H165" s="112"/>
      <c r="I165" s="150"/>
      <c r="J165" s="151"/>
      <c r="K165" s="151"/>
    </row>
    <row r="166" spans="1:11" s="3" customFormat="1" ht="12.75">
      <c r="A166" s="2"/>
      <c r="B166" s="127"/>
      <c r="C166" s="128"/>
      <c r="D166" s="129">
        <v>75647</v>
      </c>
      <c r="E166" s="130" t="s">
        <v>198</v>
      </c>
      <c r="F166" s="131">
        <f>F167</f>
        <v>22500</v>
      </c>
      <c r="G166" s="132">
        <f>G167</f>
        <v>12015</v>
      </c>
      <c r="H166" s="133">
        <f t="shared" si="5"/>
        <v>0.534</v>
      </c>
      <c r="I166" s="48"/>
      <c r="J166" s="2"/>
      <c r="K166" s="2"/>
    </row>
    <row r="167" spans="1:11" s="3" customFormat="1" ht="12.75">
      <c r="A167" s="2"/>
      <c r="B167" s="134"/>
      <c r="C167" s="135"/>
      <c r="D167" s="136"/>
      <c r="E167" s="137" t="s">
        <v>199</v>
      </c>
      <c r="F167" s="138">
        <f>SUM(F168:F171)</f>
        <v>22500</v>
      </c>
      <c r="G167" s="139">
        <f>SUM(G168:G171)</f>
        <v>12015</v>
      </c>
      <c r="H167" s="140">
        <v>0.534</v>
      </c>
      <c r="I167" s="48"/>
      <c r="J167" s="2"/>
      <c r="K167" s="2"/>
    </row>
    <row r="168" spans="1:11" s="3" customFormat="1" ht="12.75">
      <c r="A168" s="2"/>
      <c r="B168" s="159" t="s">
        <v>200</v>
      </c>
      <c r="C168" s="159"/>
      <c r="D168" s="159"/>
      <c r="E168" s="137" t="s">
        <v>201</v>
      </c>
      <c r="F168" s="138">
        <v>12000</v>
      </c>
      <c r="G168" s="139">
        <v>10994</v>
      </c>
      <c r="H168" s="140">
        <v>0.916</v>
      </c>
      <c r="I168" s="48"/>
      <c r="J168" s="2"/>
      <c r="K168" s="2"/>
    </row>
    <row r="169" spans="1:11" s="3" customFormat="1" ht="12.75">
      <c r="A169" s="2"/>
      <c r="B169" s="159"/>
      <c r="C169" s="159"/>
      <c r="D169" s="159"/>
      <c r="E169" s="137" t="s">
        <v>202</v>
      </c>
      <c r="F169" s="138">
        <v>2000</v>
      </c>
      <c r="G169" s="139">
        <v>0</v>
      </c>
      <c r="H169" s="140" t="s">
        <v>203</v>
      </c>
      <c r="I169" s="48"/>
      <c r="J169" s="2"/>
      <c r="K169" s="2"/>
    </row>
    <row r="170" spans="1:11" s="3" customFormat="1" ht="12.75">
      <c r="A170" s="2"/>
      <c r="B170" s="159"/>
      <c r="C170" s="159"/>
      <c r="D170" s="159"/>
      <c r="E170" s="137" t="s">
        <v>204</v>
      </c>
      <c r="F170" s="138">
        <v>1000</v>
      </c>
      <c r="G170" s="139">
        <v>0</v>
      </c>
      <c r="H170" s="140" t="s">
        <v>205</v>
      </c>
      <c r="I170" s="48"/>
      <c r="J170" s="2"/>
      <c r="K170" s="2"/>
    </row>
    <row r="171" spans="1:11" s="3" customFormat="1" ht="13.5" customHeight="1">
      <c r="A171" s="2"/>
      <c r="B171" s="159"/>
      <c r="C171" s="159"/>
      <c r="D171" s="159"/>
      <c r="E171" s="137" t="s">
        <v>206</v>
      </c>
      <c r="F171" s="138">
        <v>7500</v>
      </c>
      <c r="G171" s="139">
        <v>1021</v>
      </c>
      <c r="H171" s="140">
        <f>G171/F171</f>
        <v>0.13613333333333333</v>
      </c>
      <c r="I171" s="48"/>
      <c r="J171" s="2"/>
      <c r="K171" s="2"/>
    </row>
    <row r="172" spans="1:11" s="3" customFormat="1" ht="13.5" customHeight="1">
      <c r="A172" s="2"/>
      <c r="B172" s="95"/>
      <c r="C172" s="96"/>
      <c r="D172" s="97"/>
      <c r="E172" s="98"/>
      <c r="F172" s="99"/>
      <c r="G172" s="100"/>
      <c r="H172" s="142"/>
      <c r="I172" s="48"/>
      <c r="J172" s="2"/>
      <c r="K172" s="2"/>
    </row>
    <row r="173" spans="1:11" s="3" customFormat="1" ht="12.75">
      <c r="A173" s="2"/>
      <c r="B173" s="121" t="s">
        <v>207</v>
      </c>
      <c r="C173" s="65">
        <v>757</v>
      </c>
      <c r="D173" s="66"/>
      <c r="E173" s="67" t="s">
        <v>208</v>
      </c>
      <c r="F173" s="68">
        <f>F175</f>
        <v>30000</v>
      </c>
      <c r="G173" s="69">
        <f>G175</f>
        <v>10671</v>
      </c>
      <c r="H173" s="70">
        <v>0.3557</v>
      </c>
      <c r="I173" s="48"/>
      <c r="J173" s="2"/>
      <c r="K173" s="2"/>
    </row>
    <row r="174" spans="1:11" s="3" customFormat="1" ht="12.75">
      <c r="A174" s="2"/>
      <c r="B174" s="123"/>
      <c r="C174" s="124"/>
      <c r="D174" s="108"/>
      <c r="E174" s="109"/>
      <c r="F174" s="110"/>
      <c r="G174" s="125"/>
      <c r="H174" s="126"/>
      <c r="I174" s="48"/>
      <c r="J174" s="2"/>
      <c r="K174" s="2"/>
    </row>
    <row r="175" spans="1:11" s="3" customFormat="1" ht="12.75">
      <c r="A175" s="2"/>
      <c r="B175" s="127"/>
      <c r="C175" s="128"/>
      <c r="D175" s="129">
        <v>75702</v>
      </c>
      <c r="E175" s="82" t="s">
        <v>209</v>
      </c>
      <c r="F175" s="131">
        <f>F177</f>
        <v>30000</v>
      </c>
      <c r="G175" s="132">
        <f>G177</f>
        <v>10671</v>
      </c>
      <c r="H175" s="133">
        <v>0.3567</v>
      </c>
      <c r="I175" s="48"/>
      <c r="J175" s="2"/>
      <c r="K175" s="2"/>
    </row>
    <row r="176" spans="1:11" s="3" customFormat="1" ht="12.75">
      <c r="A176" s="2"/>
      <c r="B176" s="127"/>
      <c r="C176" s="128"/>
      <c r="D176" s="129"/>
      <c r="E176" s="82"/>
      <c r="F176" s="131"/>
      <c r="G176" s="132"/>
      <c r="H176" s="133"/>
      <c r="I176" s="48"/>
      <c r="J176" s="160"/>
      <c r="K176" s="2"/>
    </row>
    <row r="177" spans="1:11" s="3" customFormat="1" ht="12.75">
      <c r="A177" s="2"/>
      <c r="B177" s="134"/>
      <c r="C177" s="135"/>
      <c r="D177" s="136"/>
      <c r="E177" s="137" t="s">
        <v>210</v>
      </c>
      <c r="F177" s="138">
        <f>F178</f>
        <v>30000</v>
      </c>
      <c r="G177" s="139">
        <f>G178</f>
        <v>10671</v>
      </c>
      <c r="H177" s="140">
        <f>G177/F177</f>
        <v>0.3557</v>
      </c>
      <c r="I177" s="48"/>
      <c r="J177" s="2"/>
      <c r="K177" s="2"/>
    </row>
    <row r="178" spans="1:11" s="3" customFormat="1" ht="23.25" customHeight="1">
      <c r="A178" s="2"/>
      <c r="B178" s="141" t="s">
        <v>211</v>
      </c>
      <c r="C178" s="141"/>
      <c r="D178" s="141"/>
      <c r="E178" s="87" t="s">
        <v>212</v>
      </c>
      <c r="F178" s="138">
        <v>30000</v>
      </c>
      <c r="G178" s="139">
        <v>10671</v>
      </c>
      <c r="H178" s="140">
        <f>G178/F178</f>
        <v>0.3557</v>
      </c>
      <c r="I178" s="150"/>
      <c r="J178" s="2"/>
      <c r="K178" s="2"/>
    </row>
    <row r="179" spans="1:11" s="3" customFormat="1" ht="23.25" customHeight="1">
      <c r="A179" s="2"/>
      <c r="B179" s="95"/>
      <c r="C179" s="96"/>
      <c r="D179" s="97"/>
      <c r="E179" s="118"/>
      <c r="F179" s="99"/>
      <c r="G179" s="100"/>
      <c r="H179" s="142"/>
      <c r="I179" s="150"/>
      <c r="J179" s="2"/>
      <c r="K179" s="2"/>
    </row>
    <row r="180" spans="1:11" s="3" customFormat="1" ht="12.75">
      <c r="A180" s="2"/>
      <c r="B180" s="121" t="s">
        <v>213</v>
      </c>
      <c r="C180" s="65">
        <v>758</v>
      </c>
      <c r="D180" s="66"/>
      <c r="E180" s="67" t="s">
        <v>214</v>
      </c>
      <c r="F180" s="68">
        <f>F182</f>
        <v>132643</v>
      </c>
      <c r="G180" s="69">
        <f>G182</f>
        <v>0</v>
      </c>
      <c r="H180" s="70">
        <f>G180/F180</f>
        <v>0</v>
      </c>
      <c r="I180" s="150"/>
      <c r="J180" s="2"/>
      <c r="K180" s="2"/>
    </row>
    <row r="181" spans="1:11" s="3" customFormat="1" ht="12.75">
      <c r="A181" s="2"/>
      <c r="B181" s="123"/>
      <c r="C181" s="124"/>
      <c r="D181" s="108"/>
      <c r="E181" s="109"/>
      <c r="F181" s="110"/>
      <c r="G181" s="77"/>
      <c r="H181" s="126"/>
      <c r="I181" s="150"/>
      <c r="J181" s="2"/>
      <c r="K181" s="2"/>
    </row>
    <row r="182" spans="1:11" s="145" customFormat="1" ht="12.75">
      <c r="A182" s="143" t="s">
        <v>215</v>
      </c>
      <c r="B182" s="127"/>
      <c r="C182" s="128"/>
      <c r="D182" s="129">
        <v>75818</v>
      </c>
      <c r="E182" s="130" t="s">
        <v>216</v>
      </c>
      <c r="F182" s="131">
        <f>F183</f>
        <v>132643</v>
      </c>
      <c r="G182" s="132">
        <f>G183</f>
        <v>0</v>
      </c>
      <c r="H182" s="140">
        <f>G182/F182</f>
        <v>0</v>
      </c>
      <c r="I182" s="161"/>
      <c r="J182" s="143"/>
      <c r="K182" s="143"/>
    </row>
    <row r="183" spans="1:11" s="145" customFormat="1" ht="12.75">
      <c r="A183" s="143"/>
      <c r="B183" s="127"/>
      <c r="C183" s="128"/>
      <c r="D183" s="129"/>
      <c r="E183" s="137" t="s">
        <v>217</v>
      </c>
      <c r="F183" s="131">
        <v>132643</v>
      </c>
      <c r="G183" s="84">
        <v>0</v>
      </c>
      <c r="H183" s="140">
        <f>G183/F183</f>
        <v>0</v>
      </c>
      <c r="I183" s="161"/>
      <c r="J183" s="143"/>
      <c r="K183" s="143"/>
    </row>
    <row r="184" spans="1:11" s="145" customFormat="1" ht="12.75">
      <c r="A184" s="143"/>
      <c r="B184" s="162"/>
      <c r="C184" s="163"/>
      <c r="D184" s="164"/>
      <c r="E184" s="165"/>
      <c r="F184" s="166"/>
      <c r="G184" s="167"/>
      <c r="H184" s="168"/>
      <c r="I184" s="161"/>
      <c r="J184" s="143"/>
      <c r="K184" s="143"/>
    </row>
    <row r="185" spans="1:11" s="3" customFormat="1" ht="12.75">
      <c r="A185" s="2"/>
      <c r="B185" s="121" t="s">
        <v>218</v>
      </c>
      <c r="C185" s="65">
        <v>801</v>
      </c>
      <c r="D185" s="66"/>
      <c r="E185" s="67" t="s">
        <v>219</v>
      </c>
      <c r="F185" s="68">
        <f>F187+F198+F207+F217+F221+F231+F238+F243+F248+F252</f>
        <v>8928018</v>
      </c>
      <c r="G185" s="69">
        <v>4075471</v>
      </c>
      <c r="H185" s="70" t="s">
        <v>220</v>
      </c>
      <c r="I185" s="150"/>
      <c r="J185" s="2"/>
      <c r="K185" s="2"/>
    </row>
    <row r="186" spans="1:11" s="3" customFormat="1" ht="12.75">
      <c r="A186" s="2"/>
      <c r="B186" s="123"/>
      <c r="C186" s="124"/>
      <c r="D186" s="108"/>
      <c r="E186" s="109"/>
      <c r="F186" s="110"/>
      <c r="G186" s="77"/>
      <c r="H186" s="126"/>
      <c r="I186" s="150"/>
      <c r="J186" s="2"/>
      <c r="K186" s="2"/>
    </row>
    <row r="187" spans="1:11" s="3" customFormat="1" ht="12.75">
      <c r="A187" s="2"/>
      <c r="B187" s="127"/>
      <c r="C187" s="128"/>
      <c r="D187" s="129">
        <v>80101</v>
      </c>
      <c r="E187" s="130" t="s">
        <v>221</v>
      </c>
      <c r="F187" s="131">
        <f>F188+F193</f>
        <v>3130896</v>
      </c>
      <c r="G187" s="132">
        <f>G188+G193</f>
        <v>1598691</v>
      </c>
      <c r="H187" s="133">
        <f aca="true" t="shared" si="6" ref="H187:H194">G187/F187</f>
        <v>0.510617727321508</v>
      </c>
      <c r="I187" s="48"/>
      <c r="J187" s="2"/>
      <c r="K187" s="2"/>
    </row>
    <row r="188" spans="1:11" s="3" customFormat="1" ht="12.75">
      <c r="A188" s="2"/>
      <c r="B188" s="134"/>
      <c r="C188" s="135"/>
      <c r="D188" s="136"/>
      <c r="E188" s="137" t="s">
        <v>222</v>
      </c>
      <c r="F188" s="138">
        <f>SUM(F189:F190)</f>
        <v>3006506</v>
      </c>
      <c r="G188" s="139">
        <f>SUM(G189:G190)</f>
        <v>1598691</v>
      </c>
      <c r="H188" s="140">
        <f t="shared" si="6"/>
        <v>0.5317438248917514</v>
      </c>
      <c r="I188" s="48"/>
      <c r="J188" s="2"/>
      <c r="K188" s="2"/>
    </row>
    <row r="189" spans="1:11" s="3" customFormat="1" ht="12.75">
      <c r="A189" s="2"/>
      <c r="B189" s="134"/>
      <c r="C189" s="135"/>
      <c r="D189" s="136"/>
      <c r="E189" s="137" t="s">
        <v>223</v>
      </c>
      <c r="F189" s="138">
        <v>2553758</v>
      </c>
      <c r="G189" s="139">
        <v>1354604</v>
      </c>
      <c r="H189" s="140">
        <f t="shared" si="6"/>
        <v>0.5304355385279262</v>
      </c>
      <c r="I189" s="48">
        <f>966168+160541+200302+27593</f>
        <v>1354604</v>
      </c>
      <c r="J189" s="2"/>
      <c r="K189" s="2"/>
    </row>
    <row r="190" spans="1:11" s="3" customFormat="1" ht="12.75">
      <c r="A190" s="2"/>
      <c r="B190" s="134"/>
      <c r="C190" s="135"/>
      <c r="D190" s="136"/>
      <c r="E190" s="137" t="s">
        <v>224</v>
      </c>
      <c r="F190" s="138">
        <v>452748</v>
      </c>
      <c r="G190" s="139">
        <v>244087</v>
      </c>
      <c r="H190" s="140">
        <f t="shared" si="6"/>
        <v>0.5391233092139557</v>
      </c>
      <c r="I190" s="48"/>
      <c r="J190" s="2"/>
      <c r="K190" s="2"/>
    </row>
    <row r="191" spans="1:11" s="3" customFormat="1" ht="12.75">
      <c r="A191" s="2"/>
      <c r="B191" s="134"/>
      <c r="C191" s="135"/>
      <c r="D191" s="136"/>
      <c r="E191" s="137" t="s">
        <v>225</v>
      </c>
      <c r="F191" s="138">
        <v>123500</v>
      </c>
      <c r="G191" s="139">
        <v>92600</v>
      </c>
      <c r="H191" s="140">
        <f t="shared" si="6"/>
        <v>0.7497975708502024</v>
      </c>
      <c r="I191" s="48"/>
      <c r="J191" s="2"/>
      <c r="K191" s="2"/>
    </row>
    <row r="192" spans="1:11" s="3" customFormat="1" ht="12.75">
      <c r="A192" s="2"/>
      <c r="B192" s="134"/>
      <c r="C192" s="135"/>
      <c r="D192" s="136"/>
      <c r="E192" s="137"/>
      <c r="F192" s="138"/>
      <c r="G192" s="139"/>
      <c r="H192" s="140"/>
      <c r="I192" s="48"/>
      <c r="J192" s="2"/>
      <c r="K192" s="2"/>
    </row>
    <row r="193" spans="1:11" s="3" customFormat="1" ht="12.75">
      <c r="A193" s="2"/>
      <c r="B193" s="134"/>
      <c r="C193" s="135"/>
      <c r="D193" s="136"/>
      <c r="E193" s="137" t="s">
        <v>226</v>
      </c>
      <c r="F193" s="138">
        <f>SUM(F194:F195)</f>
        <v>124390</v>
      </c>
      <c r="G193" s="139">
        <f>SUM(G194:G195)</f>
        <v>0</v>
      </c>
      <c r="H193" s="140">
        <f t="shared" si="6"/>
        <v>0</v>
      </c>
      <c r="I193" s="48"/>
      <c r="J193" s="2"/>
      <c r="K193" s="2"/>
    </row>
    <row r="194" spans="1:11" s="3" customFormat="1" ht="24.75">
      <c r="A194" s="2"/>
      <c r="B194" s="141" t="s">
        <v>227</v>
      </c>
      <c r="C194" s="141"/>
      <c r="D194" s="141"/>
      <c r="E194" s="137" t="s">
        <v>228</v>
      </c>
      <c r="F194" s="138">
        <v>99390</v>
      </c>
      <c r="G194" s="139">
        <v>0</v>
      </c>
      <c r="H194" s="140">
        <f t="shared" si="6"/>
        <v>0</v>
      </c>
      <c r="I194" s="48"/>
      <c r="J194" s="2"/>
      <c r="K194" s="2"/>
    </row>
    <row r="195" spans="1:11" s="3" customFormat="1" ht="12.75">
      <c r="A195" s="2"/>
      <c r="B195" s="141"/>
      <c r="C195" s="141"/>
      <c r="D195" s="141"/>
      <c r="E195" s="137" t="s">
        <v>229</v>
      </c>
      <c r="F195" s="138">
        <v>25000</v>
      </c>
      <c r="G195" s="139">
        <v>0</v>
      </c>
      <c r="H195" s="140">
        <f t="shared" si="6"/>
        <v>0</v>
      </c>
      <c r="I195" s="48"/>
      <c r="J195" s="2"/>
      <c r="K195" s="2"/>
    </row>
    <row r="196" spans="1:11" s="3" customFormat="1" ht="117.75" customHeight="1">
      <c r="A196" s="2"/>
      <c r="B196" s="141" t="s">
        <v>230</v>
      </c>
      <c r="C196" s="141"/>
      <c r="D196" s="141"/>
      <c r="E196" s="137" t="s">
        <v>231</v>
      </c>
      <c r="F196" s="138"/>
      <c r="G196" s="139"/>
      <c r="H196" s="140"/>
      <c r="I196" s="48"/>
      <c r="J196" s="2"/>
      <c r="K196" s="2"/>
    </row>
    <row r="197" spans="1:11" s="3" customFormat="1" ht="12.75" customHeight="1">
      <c r="A197" s="2"/>
      <c r="B197" s="134"/>
      <c r="C197" s="135"/>
      <c r="D197" s="136"/>
      <c r="E197" s="137"/>
      <c r="F197" s="138"/>
      <c r="G197" s="139"/>
      <c r="H197" s="140"/>
      <c r="I197" s="48"/>
      <c r="J197" s="2"/>
      <c r="K197" s="2"/>
    </row>
    <row r="198" spans="1:11" s="3" customFormat="1" ht="12.75">
      <c r="A198" s="2"/>
      <c r="B198" s="127"/>
      <c r="C198" s="128"/>
      <c r="D198" s="129">
        <v>80104</v>
      </c>
      <c r="E198" s="130" t="s">
        <v>232</v>
      </c>
      <c r="F198" s="131">
        <f>F199+F203</f>
        <v>1627782</v>
      </c>
      <c r="G198" s="132">
        <f>G199+G203</f>
        <v>758504</v>
      </c>
      <c r="H198" s="133">
        <f aca="true" t="shared" si="7" ref="H198:H203">G198/F198</f>
        <v>0.4659739449139995</v>
      </c>
      <c r="I198" s="48"/>
      <c r="J198" s="2"/>
      <c r="K198" s="2"/>
    </row>
    <row r="199" spans="1:11" s="3" customFormat="1" ht="12.75">
      <c r="A199" s="2"/>
      <c r="B199" s="134"/>
      <c r="C199" s="135"/>
      <c r="D199" s="136"/>
      <c r="E199" s="137" t="s">
        <v>233</v>
      </c>
      <c r="F199" s="138">
        <f>SUM(F200:F201)</f>
        <v>1352758</v>
      </c>
      <c r="G199" s="139">
        <f>SUM(G200:G201)</f>
        <v>720088</v>
      </c>
      <c r="H199" s="140">
        <f t="shared" si="7"/>
        <v>0.5323110268059771</v>
      </c>
      <c r="I199" s="48"/>
      <c r="J199" s="2"/>
      <c r="K199" s="2"/>
    </row>
    <row r="200" spans="1:11" s="3" customFormat="1" ht="12.75">
      <c r="A200" s="2"/>
      <c r="B200" s="134"/>
      <c r="C200" s="135"/>
      <c r="D200" s="136"/>
      <c r="E200" s="137" t="s">
        <v>234</v>
      </c>
      <c r="F200" s="138">
        <f>836402+66860+164438+22300</f>
        <v>1090000</v>
      </c>
      <c r="G200" s="139">
        <v>602404</v>
      </c>
      <c r="H200" s="140">
        <f t="shared" si="7"/>
        <v>0.5526642201834863</v>
      </c>
      <c r="I200" s="48">
        <f>434563+66860+88831+12150</f>
        <v>602404</v>
      </c>
      <c r="J200" s="2"/>
      <c r="K200" s="2"/>
    </row>
    <row r="201" spans="1:11" s="3" customFormat="1" ht="12.75">
      <c r="A201" s="2"/>
      <c r="B201" s="134"/>
      <c r="C201" s="135"/>
      <c r="D201" s="136"/>
      <c r="E201" s="137" t="s">
        <v>235</v>
      </c>
      <c r="F201" s="138">
        <v>262758</v>
      </c>
      <c r="G201" s="139">
        <v>117684</v>
      </c>
      <c r="H201" s="140">
        <f t="shared" si="7"/>
        <v>0.44787979814125545</v>
      </c>
      <c r="I201" s="48"/>
      <c r="J201" s="2"/>
      <c r="K201" s="2"/>
    </row>
    <row r="202" spans="1:11" s="3" customFormat="1" ht="12.75">
      <c r="A202" s="2"/>
      <c r="B202" s="134"/>
      <c r="C202" s="135"/>
      <c r="D202" s="136"/>
      <c r="E202" s="137"/>
      <c r="F202" s="138"/>
      <c r="G202" s="139"/>
      <c r="H202" s="140"/>
      <c r="I202" s="48"/>
      <c r="J202" s="2"/>
      <c r="K202" s="2"/>
    </row>
    <row r="203" spans="1:11" s="3" customFormat="1" ht="12.75">
      <c r="A203" s="2"/>
      <c r="B203" s="134"/>
      <c r="C203" s="135"/>
      <c r="D203" s="136"/>
      <c r="E203" s="137" t="s">
        <v>236</v>
      </c>
      <c r="F203" s="138">
        <f>F204</f>
        <v>275024</v>
      </c>
      <c r="G203" s="139">
        <f>G204</f>
        <v>38416</v>
      </c>
      <c r="H203" s="140">
        <f t="shared" si="7"/>
        <v>0.1396823549944732</v>
      </c>
      <c r="I203" s="48"/>
      <c r="J203" s="2"/>
      <c r="K203" s="2"/>
    </row>
    <row r="204" spans="1:11" s="3" customFormat="1" ht="24.75">
      <c r="A204" s="2"/>
      <c r="B204" s="141" t="s">
        <v>237</v>
      </c>
      <c r="C204" s="141"/>
      <c r="D204" s="141"/>
      <c r="E204" s="137" t="s">
        <v>238</v>
      </c>
      <c r="F204" s="138">
        <v>275024</v>
      </c>
      <c r="G204" s="89">
        <v>38416</v>
      </c>
      <c r="H204" s="140">
        <f t="shared" si="7"/>
        <v>0.1396823549944732</v>
      </c>
      <c r="I204" s="48"/>
      <c r="J204" s="2"/>
      <c r="K204" s="2"/>
    </row>
    <row r="205" spans="1:11" s="3" customFormat="1" ht="120.75">
      <c r="A205" s="2"/>
      <c r="B205" s="141" t="s">
        <v>239</v>
      </c>
      <c r="C205" s="141"/>
      <c r="D205" s="141"/>
      <c r="E205" s="137" t="s">
        <v>240</v>
      </c>
      <c r="F205" s="138"/>
      <c r="G205" s="89"/>
      <c r="H205" s="140"/>
      <c r="I205" s="48"/>
      <c r="J205" s="2"/>
      <c r="K205" s="2"/>
    </row>
    <row r="206" spans="1:11" s="3" customFormat="1" ht="12.75">
      <c r="A206" s="2"/>
      <c r="B206" s="134"/>
      <c r="C206" s="135"/>
      <c r="D206" s="136"/>
      <c r="E206" s="137"/>
      <c r="F206" s="138"/>
      <c r="G206" s="89"/>
      <c r="H206" s="140"/>
      <c r="I206" s="48"/>
      <c r="J206" s="2"/>
      <c r="K206" s="2"/>
    </row>
    <row r="207" spans="1:11" s="3" customFormat="1" ht="12.75">
      <c r="A207" s="2"/>
      <c r="B207" s="127"/>
      <c r="C207" s="128"/>
      <c r="D207" s="129">
        <v>80110</v>
      </c>
      <c r="E207" s="130" t="s">
        <v>241</v>
      </c>
      <c r="F207" s="131">
        <f>F208+F213</f>
        <v>2646036</v>
      </c>
      <c r="G207" s="132">
        <f>G208+G213</f>
        <v>960379</v>
      </c>
      <c r="H207" s="133">
        <f>G207/F207</f>
        <v>0.3629500883585862</v>
      </c>
      <c r="I207" s="48"/>
      <c r="J207" s="2"/>
      <c r="K207" s="2"/>
    </row>
    <row r="208" spans="1:11" s="3" customFormat="1" ht="12.75">
      <c r="A208" s="2"/>
      <c r="B208" s="134"/>
      <c r="C208" s="135"/>
      <c r="D208" s="136"/>
      <c r="E208" s="137" t="s">
        <v>242</v>
      </c>
      <c r="F208" s="138">
        <f>SUM(F209:F210)</f>
        <v>1721254</v>
      </c>
      <c r="G208" s="139">
        <f>SUM(G209:G210)</f>
        <v>955865</v>
      </c>
      <c r="H208" s="133">
        <f aca="true" t="shared" si="8" ref="H208:H237">G208/F208</f>
        <v>0.5553305903719032</v>
      </c>
      <c r="I208" s="48"/>
      <c r="J208" s="2"/>
      <c r="K208" s="2"/>
    </row>
    <row r="209" spans="1:11" s="3" customFormat="1" ht="12.75">
      <c r="A209" s="2"/>
      <c r="B209" s="134"/>
      <c r="C209" s="135"/>
      <c r="D209" s="136"/>
      <c r="E209" s="137" t="s">
        <v>243</v>
      </c>
      <c r="F209" s="138">
        <v>1360000</v>
      </c>
      <c r="G209" s="89">
        <f>565618+84079+109425+15694</f>
        <v>774816</v>
      </c>
      <c r="H209" s="133">
        <f t="shared" si="8"/>
        <v>0.5697176470588236</v>
      </c>
      <c r="I209" s="48">
        <f>565618+84079+109425+15694</f>
        <v>774816</v>
      </c>
      <c r="J209" s="2"/>
      <c r="K209" s="2"/>
    </row>
    <row r="210" spans="1:11" s="3" customFormat="1" ht="12.75">
      <c r="A210" s="2"/>
      <c r="B210" s="134"/>
      <c r="C210" s="135"/>
      <c r="D210" s="136"/>
      <c r="E210" s="137" t="s">
        <v>244</v>
      </c>
      <c r="F210" s="138">
        <v>361254</v>
      </c>
      <c r="G210" s="89">
        <v>181049</v>
      </c>
      <c r="H210" s="133">
        <f t="shared" si="8"/>
        <v>0.5011681531553975</v>
      </c>
      <c r="I210" s="48"/>
      <c r="J210" s="2"/>
      <c r="K210" s="2"/>
    </row>
    <row r="211" spans="1:11" s="3" customFormat="1" ht="12.75">
      <c r="A211" s="2"/>
      <c r="B211" s="134"/>
      <c r="C211" s="135"/>
      <c r="D211" s="136"/>
      <c r="E211" s="137" t="s">
        <v>245</v>
      </c>
      <c r="F211" s="138">
        <v>73600</v>
      </c>
      <c r="G211" s="89">
        <v>55200</v>
      </c>
      <c r="H211" s="133">
        <f t="shared" si="8"/>
        <v>0.75</v>
      </c>
      <c r="I211" s="48"/>
      <c r="J211" s="2"/>
      <c r="K211" s="2"/>
    </row>
    <row r="212" spans="1:11" s="3" customFormat="1" ht="12.75">
      <c r="A212" s="2"/>
      <c r="B212" s="134"/>
      <c r="C212" s="135"/>
      <c r="D212" s="136"/>
      <c r="E212" s="137"/>
      <c r="F212" s="138"/>
      <c r="G212" s="89"/>
      <c r="H212" s="133"/>
      <c r="I212" s="48"/>
      <c r="J212" s="2"/>
      <c r="K212" s="2"/>
    </row>
    <row r="213" spans="1:11" s="3" customFormat="1" ht="16.5" customHeight="1">
      <c r="A213" s="2"/>
      <c r="B213" s="134"/>
      <c r="C213" s="135"/>
      <c r="D213" s="136"/>
      <c r="E213" s="137" t="s">
        <v>246</v>
      </c>
      <c r="F213" s="138">
        <f>F214</f>
        <v>924782</v>
      </c>
      <c r="G213" s="89">
        <f>G214</f>
        <v>4514</v>
      </c>
      <c r="H213" s="133">
        <f t="shared" si="8"/>
        <v>0.00488115036841115</v>
      </c>
      <c r="I213" s="48"/>
      <c r="J213" s="2"/>
      <c r="K213" s="2"/>
    </row>
    <row r="214" spans="1:11" s="3" customFormat="1" ht="40.5" customHeight="1">
      <c r="A214" s="2"/>
      <c r="B214" s="141" t="s">
        <v>247</v>
      </c>
      <c r="C214" s="141"/>
      <c r="D214" s="141"/>
      <c r="E214" s="87" t="s">
        <v>248</v>
      </c>
      <c r="F214" s="138">
        <v>924782</v>
      </c>
      <c r="G214" s="139">
        <v>4514</v>
      </c>
      <c r="H214" s="133">
        <f t="shared" si="8"/>
        <v>0.00488115036841115</v>
      </c>
      <c r="I214" s="48"/>
      <c r="J214" s="2"/>
      <c r="K214" s="2"/>
    </row>
    <row r="215" spans="1:11" s="3" customFormat="1" ht="65.25" customHeight="1">
      <c r="A215" s="2"/>
      <c r="B215" s="141" t="s">
        <v>249</v>
      </c>
      <c r="C215" s="141"/>
      <c r="D215" s="141"/>
      <c r="E215" s="137" t="s">
        <v>250</v>
      </c>
      <c r="F215" s="138"/>
      <c r="G215" s="139"/>
      <c r="H215" s="133"/>
      <c r="I215" s="48"/>
      <c r="J215" s="2"/>
      <c r="K215" s="2"/>
    </row>
    <row r="216" spans="1:11" s="3" customFormat="1" ht="15" customHeight="1">
      <c r="A216" s="2"/>
      <c r="B216" s="134"/>
      <c r="C216" s="135"/>
      <c r="D216" s="136"/>
      <c r="E216" s="137"/>
      <c r="F216" s="138"/>
      <c r="G216" s="139"/>
      <c r="H216" s="133"/>
      <c r="I216" s="48"/>
      <c r="J216" s="2"/>
      <c r="K216" s="2"/>
    </row>
    <row r="217" spans="1:11" s="3" customFormat="1" ht="21" customHeight="1">
      <c r="A217" s="2"/>
      <c r="B217" s="127"/>
      <c r="C217" s="128"/>
      <c r="D217" s="129">
        <v>80113</v>
      </c>
      <c r="E217" s="130" t="s">
        <v>251</v>
      </c>
      <c r="F217" s="131">
        <f>F218</f>
        <v>120000</v>
      </c>
      <c r="G217" s="132">
        <f>G218</f>
        <v>49101</v>
      </c>
      <c r="H217" s="133">
        <f t="shared" si="8"/>
        <v>0.409175</v>
      </c>
      <c r="I217" s="48"/>
      <c r="J217" s="2"/>
      <c r="K217" s="2"/>
    </row>
    <row r="218" spans="1:11" s="3" customFormat="1" ht="12.75">
      <c r="A218" s="2"/>
      <c r="B218" s="134"/>
      <c r="C218" s="135"/>
      <c r="D218" s="136"/>
      <c r="E218" s="137" t="s">
        <v>252</v>
      </c>
      <c r="F218" s="138">
        <v>120000</v>
      </c>
      <c r="G218" s="139">
        <v>49101</v>
      </c>
      <c r="H218" s="133">
        <f t="shared" si="8"/>
        <v>0.409175</v>
      </c>
      <c r="I218" s="48"/>
      <c r="J218" s="2"/>
      <c r="K218" s="2"/>
    </row>
    <row r="219" spans="1:11" s="3" customFormat="1" ht="65.25" customHeight="1">
      <c r="A219" s="2"/>
      <c r="B219" s="141" t="s">
        <v>253</v>
      </c>
      <c r="C219" s="141"/>
      <c r="D219" s="141"/>
      <c r="E219" s="169" t="s">
        <v>254</v>
      </c>
      <c r="F219" s="138"/>
      <c r="G219" s="139"/>
      <c r="H219" s="133"/>
      <c r="I219" s="48"/>
      <c r="J219" s="2"/>
      <c r="K219" s="2"/>
    </row>
    <row r="220" spans="1:11" s="3" customFormat="1" ht="13.5" customHeight="1">
      <c r="A220" s="2"/>
      <c r="B220" s="134"/>
      <c r="C220" s="135"/>
      <c r="D220" s="136"/>
      <c r="E220" s="169"/>
      <c r="F220" s="138"/>
      <c r="G220" s="139"/>
      <c r="H220" s="133"/>
      <c r="I220" s="48"/>
      <c r="J220" s="2"/>
      <c r="K220" s="2"/>
    </row>
    <row r="221" spans="1:11" s="3" customFormat="1" ht="12.75">
      <c r="A221" s="2"/>
      <c r="B221" s="127"/>
      <c r="C221" s="128"/>
      <c r="D221" s="129">
        <v>80114</v>
      </c>
      <c r="E221" s="130" t="s">
        <v>255</v>
      </c>
      <c r="F221" s="131">
        <f>F222+F227</f>
        <v>300500</v>
      </c>
      <c r="G221" s="132">
        <f>G222+G227</f>
        <v>152509</v>
      </c>
      <c r="H221" s="133">
        <f t="shared" si="8"/>
        <v>0.5075174708818636</v>
      </c>
      <c r="I221" s="48"/>
      <c r="J221" s="2"/>
      <c r="K221" s="2"/>
    </row>
    <row r="222" spans="1:11" s="3" customFormat="1" ht="12.75">
      <c r="A222" s="2"/>
      <c r="B222" s="134"/>
      <c r="C222" s="135"/>
      <c r="D222" s="136"/>
      <c r="E222" s="137" t="s">
        <v>256</v>
      </c>
      <c r="F222" s="138">
        <f>SUM(F223:F224)</f>
        <v>296500</v>
      </c>
      <c r="G222" s="139">
        <f>SUM(G223:G224)</f>
        <v>148784</v>
      </c>
      <c r="H222" s="133">
        <f t="shared" si="8"/>
        <v>0.5018010118043845</v>
      </c>
      <c r="I222" s="48"/>
      <c r="J222" s="2"/>
      <c r="K222" s="2"/>
    </row>
    <row r="223" spans="1:11" s="3" customFormat="1" ht="12.75">
      <c r="A223" s="2"/>
      <c r="B223" s="134"/>
      <c r="C223" s="135"/>
      <c r="D223" s="136"/>
      <c r="E223" s="137" t="s">
        <v>257</v>
      </c>
      <c r="F223" s="138">
        <f>187526+12477+36497+5000</f>
        <v>241500</v>
      </c>
      <c r="G223" s="139">
        <v>122788</v>
      </c>
      <c r="H223" s="133">
        <f t="shared" si="8"/>
        <v>0.5084389233954452</v>
      </c>
      <c r="I223" s="48">
        <f>89433+12477+18701+2177</f>
        <v>122788</v>
      </c>
      <c r="J223" s="2"/>
      <c r="K223" s="2"/>
    </row>
    <row r="224" spans="1:11" s="3" customFormat="1" ht="12.75">
      <c r="A224" s="2"/>
      <c r="B224" s="134"/>
      <c r="C224" s="135"/>
      <c r="D224" s="136"/>
      <c r="E224" s="137" t="s">
        <v>258</v>
      </c>
      <c r="F224" s="138">
        <f>28000+2000+17500+2500+300+4700</f>
        <v>55000</v>
      </c>
      <c r="G224" s="139">
        <f>10802+10370+1224+3600</f>
        <v>25996</v>
      </c>
      <c r="H224" s="133">
        <f t="shared" si="8"/>
        <v>0.47265454545454544</v>
      </c>
      <c r="I224" s="48"/>
      <c r="J224" s="2"/>
      <c r="K224" s="2"/>
    </row>
    <row r="225" spans="1:11" s="3" customFormat="1" ht="12.75">
      <c r="A225" s="2"/>
      <c r="B225" s="134"/>
      <c r="C225" s="135"/>
      <c r="D225" s="136"/>
      <c r="E225" s="137" t="s">
        <v>259</v>
      </c>
      <c r="F225" s="138">
        <v>5000</v>
      </c>
      <c r="G225" s="139">
        <v>5000</v>
      </c>
      <c r="H225" s="133">
        <f t="shared" si="8"/>
        <v>1</v>
      </c>
      <c r="I225" s="48"/>
      <c r="J225" s="2"/>
      <c r="K225" s="2"/>
    </row>
    <row r="226" spans="1:11" s="3" customFormat="1" ht="12.75">
      <c r="A226" s="2"/>
      <c r="B226" s="134"/>
      <c r="C226" s="135"/>
      <c r="D226" s="136"/>
      <c r="E226" s="137"/>
      <c r="F226" s="138"/>
      <c r="G226" s="139"/>
      <c r="H226" s="133"/>
      <c r="I226" s="48"/>
      <c r="J226" s="2"/>
      <c r="K226" s="2"/>
    </row>
    <row r="227" spans="1:11" s="3" customFormat="1" ht="12.75">
      <c r="A227" s="2"/>
      <c r="B227" s="134"/>
      <c r="C227" s="135"/>
      <c r="D227" s="136"/>
      <c r="E227" s="137" t="s">
        <v>260</v>
      </c>
      <c r="F227" s="138">
        <f>F228</f>
        <v>4000</v>
      </c>
      <c r="G227" s="139">
        <f>G228</f>
        <v>3725</v>
      </c>
      <c r="H227" s="133">
        <f t="shared" si="8"/>
        <v>0.93125</v>
      </c>
      <c r="I227" s="48"/>
      <c r="J227" s="2"/>
      <c r="K227" s="2"/>
    </row>
    <row r="228" spans="1:11" s="3" customFormat="1" ht="11.25" customHeight="1">
      <c r="A228" s="2"/>
      <c r="B228" s="134"/>
      <c r="C228" s="135"/>
      <c r="D228" s="136"/>
      <c r="E228" s="87" t="s">
        <v>261</v>
      </c>
      <c r="F228" s="138">
        <v>4000</v>
      </c>
      <c r="G228" s="139">
        <v>3725</v>
      </c>
      <c r="H228" s="133">
        <f t="shared" si="8"/>
        <v>0.93125</v>
      </c>
      <c r="I228" s="48"/>
      <c r="J228" s="2"/>
      <c r="K228" s="2"/>
    </row>
    <row r="229" spans="1:11" s="3" customFormat="1" ht="87" customHeight="1">
      <c r="A229" s="2"/>
      <c r="B229" s="141" t="s">
        <v>262</v>
      </c>
      <c r="C229" s="141"/>
      <c r="D229" s="141"/>
      <c r="E229" s="87" t="s">
        <v>263</v>
      </c>
      <c r="F229" s="138"/>
      <c r="G229" s="139"/>
      <c r="H229" s="133"/>
      <c r="I229" s="48"/>
      <c r="J229" s="2"/>
      <c r="K229" s="2"/>
    </row>
    <row r="230" spans="1:11" s="3" customFormat="1" ht="12" customHeight="1">
      <c r="A230" s="2"/>
      <c r="B230" s="134"/>
      <c r="C230" s="135"/>
      <c r="D230" s="136"/>
      <c r="E230" s="137"/>
      <c r="F230" s="138"/>
      <c r="G230" s="139"/>
      <c r="H230" s="133"/>
      <c r="I230" s="48"/>
      <c r="J230" s="2"/>
      <c r="K230" s="2"/>
    </row>
    <row r="231" spans="1:11" s="3" customFormat="1" ht="12.75">
      <c r="A231" s="2"/>
      <c r="B231" s="127"/>
      <c r="C231" s="128"/>
      <c r="D231" s="129">
        <v>80120</v>
      </c>
      <c r="E231" s="130" t="s">
        <v>264</v>
      </c>
      <c r="F231" s="131">
        <f>F232</f>
        <v>62000</v>
      </c>
      <c r="G231" s="132">
        <f>G232</f>
        <v>33828</v>
      </c>
      <c r="H231" s="133">
        <f t="shared" si="8"/>
        <v>0.5456129032258065</v>
      </c>
      <c r="I231" s="48"/>
      <c r="J231" s="2"/>
      <c r="K231" s="2"/>
    </row>
    <row r="232" spans="1:11" s="3" customFormat="1" ht="12.75">
      <c r="A232" s="2"/>
      <c r="B232" s="134"/>
      <c r="C232" s="135"/>
      <c r="D232" s="136"/>
      <c r="E232" s="137" t="s">
        <v>265</v>
      </c>
      <c r="F232" s="138">
        <f>SUM(F233:F234)</f>
        <v>62000</v>
      </c>
      <c r="G232" s="139">
        <f>SUM(G233:G234)</f>
        <v>33828</v>
      </c>
      <c r="H232" s="133">
        <f t="shared" si="8"/>
        <v>0.5456129032258065</v>
      </c>
      <c r="I232" s="48"/>
      <c r="J232" s="2"/>
      <c r="K232" s="2"/>
    </row>
    <row r="233" spans="1:11" s="3" customFormat="1" ht="12.75">
      <c r="A233" s="2"/>
      <c r="B233" s="134"/>
      <c r="C233" s="135"/>
      <c r="D233" s="136"/>
      <c r="E233" s="137" t="s">
        <v>266</v>
      </c>
      <c r="F233" s="138">
        <v>40850</v>
      </c>
      <c r="G233" s="139">
        <v>24387</v>
      </c>
      <c r="H233" s="133">
        <f t="shared" si="8"/>
        <v>0.5969889840881273</v>
      </c>
      <c r="I233" s="48">
        <f>16693+3938+3295+461</f>
        <v>24387</v>
      </c>
      <c r="J233" s="2"/>
      <c r="K233" s="2"/>
    </row>
    <row r="234" spans="1:11" s="3" customFormat="1" ht="12.75">
      <c r="A234" s="2"/>
      <c r="B234" s="134"/>
      <c r="C234" s="135"/>
      <c r="D234" s="136"/>
      <c r="E234" s="137" t="s">
        <v>267</v>
      </c>
      <c r="F234" s="138">
        <v>21150</v>
      </c>
      <c r="G234" s="139">
        <v>9441</v>
      </c>
      <c r="H234" s="133">
        <f t="shared" si="8"/>
        <v>0.44638297872340427</v>
      </c>
      <c r="I234" s="48"/>
      <c r="J234" s="2"/>
      <c r="K234" s="2"/>
    </row>
    <row r="235" spans="1:11" s="3" customFormat="1" ht="12.75" customHeight="1">
      <c r="A235" s="2"/>
      <c r="B235" s="134"/>
      <c r="C235" s="135"/>
      <c r="D235" s="136"/>
      <c r="E235" s="137" t="s">
        <v>268</v>
      </c>
      <c r="F235" s="138">
        <v>2100</v>
      </c>
      <c r="G235" s="139">
        <v>2100</v>
      </c>
      <c r="H235" s="133">
        <f t="shared" si="8"/>
        <v>1</v>
      </c>
      <c r="I235" s="48"/>
      <c r="J235" s="2"/>
      <c r="K235" s="2"/>
    </row>
    <row r="236" spans="1:11" s="3" customFormat="1" ht="65.25" customHeight="1">
      <c r="A236" s="2"/>
      <c r="B236" s="141" t="s">
        <v>269</v>
      </c>
      <c r="C236" s="141"/>
      <c r="D236" s="141"/>
      <c r="E236" s="137" t="s">
        <v>270</v>
      </c>
      <c r="F236" s="138"/>
      <c r="G236" s="139"/>
      <c r="H236" s="133"/>
      <c r="I236" s="48"/>
      <c r="J236" s="2"/>
      <c r="K236" s="2"/>
    </row>
    <row r="237" spans="1:11" s="3" customFormat="1" ht="13.5" customHeight="1">
      <c r="A237" s="2"/>
      <c r="B237" s="134"/>
      <c r="C237" s="135"/>
      <c r="D237" s="136"/>
      <c r="E237" s="137"/>
      <c r="F237" s="138"/>
      <c r="G237" s="139"/>
      <c r="H237" s="133"/>
      <c r="I237" s="48"/>
      <c r="J237" s="2"/>
      <c r="K237" s="2"/>
    </row>
    <row r="238" spans="1:11" s="3" customFormat="1" ht="15.75" customHeight="1">
      <c r="A238" s="2"/>
      <c r="B238" s="127"/>
      <c r="C238" s="128"/>
      <c r="D238" s="129">
        <v>80123</v>
      </c>
      <c r="E238" s="130" t="s">
        <v>271</v>
      </c>
      <c r="F238" s="131">
        <f>F239</f>
        <v>150047</v>
      </c>
      <c r="G238" s="132">
        <f>G239</f>
        <v>51494</v>
      </c>
      <c r="H238" s="133">
        <f t="shared" si="8"/>
        <v>0.3431858017821083</v>
      </c>
      <c r="I238" s="48">
        <v>51494</v>
      </c>
      <c r="J238" s="2"/>
      <c r="K238" s="2"/>
    </row>
    <row r="239" spans="1:11" s="3" customFormat="1" ht="17.25" customHeight="1">
      <c r="A239" s="2"/>
      <c r="B239" s="134"/>
      <c r="C239" s="135"/>
      <c r="D239" s="136"/>
      <c r="E239" s="137" t="s">
        <v>272</v>
      </c>
      <c r="F239" s="138">
        <f>SUM(F240:F241)</f>
        <v>150047</v>
      </c>
      <c r="G239" s="139">
        <f>SUM(G240:G241)</f>
        <v>51494</v>
      </c>
      <c r="H239" s="133">
        <f t="shared" si="8"/>
        <v>0.3431858017821083</v>
      </c>
      <c r="I239" s="48"/>
      <c r="J239" s="2"/>
      <c r="K239" s="2"/>
    </row>
    <row r="240" spans="1:11" s="3" customFormat="1" ht="17.25" customHeight="1">
      <c r="A240" s="2"/>
      <c r="B240" s="134"/>
      <c r="C240" s="135"/>
      <c r="D240" s="136"/>
      <c r="E240" s="137" t="s">
        <v>273</v>
      </c>
      <c r="F240" s="138">
        <v>130288</v>
      </c>
      <c r="G240" s="139">
        <v>41686</v>
      </c>
      <c r="H240" s="133">
        <f t="shared" si="8"/>
        <v>0.3199527201277171</v>
      </c>
      <c r="I240" s="48">
        <f>30378+4190+6260+858</f>
        <v>41686</v>
      </c>
      <c r="J240" s="2">
        <f>103356+5000+19400+2532</f>
        <v>130288</v>
      </c>
      <c r="K240" s="2"/>
    </row>
    <row r="241" spans="1:11" s="3" customFormat="1" ht="17.25" customHeight="1">
      <c r="A241" s="2"/>
      <c r="B241" s="134"/>
      <c r="C241" s="135"/>
      <c r="D241" s="136"/>
      <c r="E241" s="137" t="s">
        <v>274</v>
      </c>
      <c r="F241" s="138">
        <v>19759</v>
      </c>
      <c r="G241" s="139">
        <v>9808</v>
      </c>
      <c r="H241" s="133">
        <f t="shared" si="8"/>
        <v>0.4963813958196265</v>
      </c>
      <c r="I241" s="170">
        <f>I238-I240</f>
        <v>9808</v>
      </c>
      <c r="J241" s="2"/>
      <c r="K241" s="2"/>
    </row>
    <row r="242" spans="1:11" s="3" customFormat="1" ht="17.25" customHeight="1">
      <c r="A242" s="2"/>
      <c r="B242" s="134"/>
      <c r="C242" s="135"/>
      <c r="D242" s="136"/>
      <c r="E242" s="137"/>
      <c r="F242" s="138"/>
      <c r="G242" s="139"/>
      <c r="H242" s="133"/>
      <c r="I242" s="48"/>
      <c r="J242" s="2"/>
      <c r="K242" s="2"/>
    </row>
    <row r="243" spans="1:11" s="145" customFormat="1" ht="16.5" customHeight="1">
      <c r="A243" s="143"/>
      <c r="B243" s="127"/>
      <c r="C243" s="128"/>
      <c r="D243" s="129">
        <v>80130</v>
      </c>
      <c r="E243" s="130" t="s">
        <v>275</v>
      </c>
      <c r="F243" s="131">
        <f>F244</f>
        <v>825857</v>
      </c>
      <c r="G243" s="132">
        <f>G244</f>
        <v>427351</v>
      </c>
      <c r="H243" s="133">
        <f t="shared" si="8"/>
        <v>0.517463677125701</v>
      </c>
      <c r="I243" s="144"/>
      <c r="J243" s="143"/>
      <c r="K243" s="143"/>
    </row>
    <row r="244" spans="1:11" s="3" customFormat="1" ht="19.5" customHeight="1">
      <c r="A244" s="2"/>
      <c r="B244" s="134"/>
      <c r="C244" s="135"/>
      <c r="D244" s="136"/>
      <c r="E244" s="137" t="s">
        <v>276</v>
      </c>
      <c r="F244" s="138">
        <f>SUM(F245:F246)</f>
        <v>825857</v>
      </c>
      <c r="G244" s="139">
        <f>SUM(G245:G246)</f>
        <v>427351</v>
      </c>
      <c r="H244" s="133">
        <f t="shared" si="8"/>
        <v>0.517463677125701</v>
      </c>
      <c r="I244" s="48"/>
      <c r="J244" s="2"/>
      <c r="K244" s="2"/>
    </row>
    <row r="245" spans="1:11" s="3" customFormat="1" ht="19.5" customHeight="1">
      <c r="A245" s="2"/>
      <c r="B245" s="134"/>
      <c r="C245" s="135"/>
      <c r="D245" s="136"/>
      <c r="E245" s="137" t="s">
        <v>277</v>
      </c>
      <c r="F245" s="138">
        <f>561314+50000+110258+14977</f>
        <v>736549</v>
      </c>
      <c r="G245" s="139">
        <v>373915</v>
      </c>
      <c r="H245" s="133">
        <f t="shared" si="8"/>
        <v>0.5076580105329042</v>
      </c>
      <c r="I245" s="48">
        <f>263495+49708+53880+6832</f>
        <v>373915</v>
      </c>
      <c r="J245" s="2"/>
      <c r="K245" s="2"/>
    </row>
    <row r="246" spans="1:11" s="3" customFormat="1" ht="17.25" customHeight="1">
      <c r="A246" s="2"/>
      <c r="B246" s="134"/>
      <c r="C246" s="135"/>
      <c r="D246" s="136"/>
      <c r="E246" s="137" t="s">
        <v>278</v>
      </c>
      <c r="F246" s="138">
        <f>1175+31337+10000+400+11196+1000+34200</f>
        <v>89308</v>
      </c>
      <c r="G246" s="139">
        <v>53436</v>
      </c>
      <c r="H246" s="133">
        <f t="shared" si="8"/>
        <v>0.598333855869575</v>
      </c>
      <c r="I246" s="48"/>
      <c r="J246" s="2"/>
      <c r="K246" s="2"/>
    </row>
    <row r="247" spans="1:11" s="3" customFormat="1" ht="17.25" customHeight="1">
      <c r="A247" s="2"/>
      <c r="B247" s="134"/>
      <c r="C247" s="135"/>
      <c r="D247" s="136"/>
      <c r="E247" s="137"/>
      <c r="F247" s="138"/>
      <c r="G247" s="139"/>
      <c r="H247" s="133"/>
      <c r="I247" s="48"/>
      <c r="J247" s="2"/>
      <c r="K247" s="2"/>
    </row>
    <row r="248" spans="1:11" s="145" customFormat="1" ht="12.75">
      <c r="A248" s="143"/>
      <c r="B248" s="127"/>
      <c r="C248" s="128"/>
      <c r="D248" s="129">
        <v>80146</v>
      </c>
      <c r="E248" s="130" t="s">
        <v>279</v>
      </c>
      <c r="F248" s="131">
        <f>F249</f>
        <v>32400</v>
      </c>
      <c r="G248" s="132">
        <f>G249</f>
        <v>19193</v>
      </c>
      <c r="H248" s="133">
        <f t="shared" si="8"/>
        <v>0.5923765432098765</v>
      </c>
      <c r="I248" s="144"/>
      <c r="J248" s="143"/>
      <c r="K248" s="143"/>
    </row>
    <row r="249" spans="1:11" s="3" customFormat="1" ht="12.75">
      <c r="A249" s="2"/>
      <c r="B249" s="134"/>
      <c r="C249" s="135"/>
      <c r="D249" s="136"/>
      <c r="E249" s="137" t="s">
        <v>280</v>
      </c>
      <c r="F249" s="138">
        <v>32400</v>
      </c>
      <c r="G249" s="139">
        <v>19193</v>
      </c>
      <c r="H249" s="133">
        <f t="shared" si="8"/>
        <v>0.5923765432098765</v>
      </c>
      <c r="I249" s="48"/>
      <c r="J249" s="2"/>
      <c r="K249" s="2"/>
    </row>
    <row r="250" spans="1:11" s="3" customFormat="1" ht="51" customHeight="1">
      <c r="A250" s="2"/>
      <c r="B250" s="141" t="s">
        <v>281</v>
      </c>
      <c r="C250" s="141"/>
      <c r="D250" s="141"/>
      <c r="E250" s="87" t="s">
        <v>282</v>
      </c>
      <c r="F250" s="138"/>
      <c r="G250" s="139"/>
      <c r="H250" s="140"/>
      <c r="I250" s="48"/>
      <c r="J250" s="2"/>
      <c r="K250" s="2"/>
    </row>
    <row r="251" spans="1:11" s="3" customFormat="1" ht="13.5" customHeight="1">
      <c r="A251" s="2"/>
      <c r="B251" s="134"/>
      <c r="C251" s="135"/>
      <c r="D251" s="136"/>
      <c r="E251" s="87"/>
      <c r="F251" s="138"/>
      <c r="G251" s="139"/>
      <c r="H251" s="140"/>
      <c r="I251" s="171"/>
      <c r="J251" s="2"/>
      <c r="K251" s="2"/>
    </row>
    <row r="252" spans="1:11" s="3" customFormat="1" ht="12.75">
      <c r="A252" s="2"/>
      <c r="B252" s="127"/>
      <c r="C252" s="128"/>
      <c r="D252" s="129">
        <v>80195</v>
      </c>
      <c r="E252" s="130" t="s">
        <v>283</v>
      </c>
      <c r="F252" s="131">
        <f>F253</f>
        <v>32500</v>
      </c>
      <c r="G252" s="132">
        <f>G253</f>
        <v>24421</v>
      </c>
      <c r="H252" s="133">
        <f>G252/F252</f>
        <v>0.7514153846153846</v>
      </c>
      <c r="I252" s="48"/>
      <c r="J252" s="2"/>
      <c r="K252" s="2"/>
    </row>
    <row r="253" spans="1:11" s="3" customFormat="1" ht="12.75">
      <c r="A253" s="2"/>
      <c r="B253" s="134"/>
      <c r="C253" s="135"/>
      <c r="D253" s="136"/>
      <c r="E253" s="137" t="s">
        <v>284</v>
      </c>
      <c r="F253" s="138">
        <v>32500</v>
      </c>
      <c r="G253" s="139">
        <v>24421</v>
      </c>
      <c r="H253" s="140">
        <f>G253/F253</f>
        <v>0.7514153846153846</v>
      </c>
      <c r="I253" s="48"/>
      <c r="J253" s="2"/>
      <c r="K253" s="2"/>
    </row>
    <row r="254" spans="1:11" s="3" customFormat="1" ht="12.75">
      <c r="A254" s="2"/>
      <c r="B254" s="134"/>
      <c r="C254" s="135"/>
      <c r="D254" s="136"/>
      <c r="E254" s="137" t="s">
        <v>285</v>
      </c>
      <c r="F254" s="138">
        <v>27500</v>
      </c>
      <c r="G254" s="139">
        <v>21000</v>
      </c>
      <c r="H254" s="140">
        <f>G254/F254</f>
        <v>0.7636363636363637</v>
      </c>
      <c r="I254" s="48"/>
      <c r="J254" s="2"/>
      <c r="K254" s="2"/>
    </row>
    <row r="255" spans="1:11" s="3" customFormat="1" ht="12.75">
      <c r="A255" s="2"/>
      <c r="B255" s="141" t="s">
        <v>286</v>
      </c>
      <c r="C255" s="141"/>
      <c r="D255" s="141"/>
      <c r="E255" s="137" t="s">
        <v>287</v>
      </c>
      <c r="F255" s="138"/>
      <c r="G255" s="139"/>
      <c r="H255" s="140"/>
      <c r="I255" s="48"/>
      <c r="J255" s="2"/>
      <c r="K255" s="2"/>
    </row>
    <row r="256" spans="1:11" s="3" customFormat="1" ht="12.75">
      <c r="A256" s="2"/>
      <c r="B256" s="95"/>
      <c r="C256" s="96"/>
      <c r="D256" s="97"/>
      <c r="E256" s="98"/>
      <c r="F256" s="99"/>
      <c r="G256" s="100"/>
      <c r="H256" s="142"/>
      <c r="I256" s="48"/>
      <c r="J256" s="2"/>
      <c r="K256" s="2"/>
    </row>
    <row r="257" spans="1:11" s="3" customFormat="1" ht="12.75">
      <c r="A257" s="2"/>
      <c r="B257" s="121" t="s">
        <v>288</v>
      </c>
      <c r="C257" s="65">
        <v>851</v>
      </c>
      <c r="D257" s="66"/>
      <c r="E257" s="67" t="s">
        <v>289</v>
      </c>
      <c r="F257" s="68">
        <f>F259+F265</f>
        <v>175000</v>
      </c>
      <c r="G257" s="69">
        <f>G259+G265</f>
        <v>93649</v>
      </c>
      <c r="H257" s="70">
        <f aca="true" t="shared" si="9" ref="H257:H279">G257/F257</f>
        <v>0.5351371428571429</v>
      </c>
      <c r="I257" s="150"/>
      <c r="J257" s="2"/>
      <c r="K257" s="2"/>
    </row>
    <row r="258" spans="1:11" s="3" customFormat="1" ht="12.75">
      <c r="A258" s="2"/>
      <c r="B258" s="123"/>
      <c r="C258" s="124"/>
      <c r="D258" s="108"/>
      <c r="E258" s="109"/>
      <c r="F258" s="110"/>
      <c r="G258" s="77"/>
      <c r="H258" s="126"/>
      <c r="I258" s="150"/>
      <c r="J258" s="2"/>
      <c r="K258" s="2"/>
    </row>
    <row r="259" spans="1:11" s="3" customFormat="1" ht="12.75">
      <c r="A259" s="2"/>
      <c r="B259" s="93"/>
      <c r="C259" s="94"/>
      <c r="D259" s="81">
        <v>85154</v>
      </c>
      <c r="E259" s="82" t="s">
        <v>290</v>
      </c>
      <c r="F259" s="83">
        <f>F260</f>
        <v>145000</v>
      </c>
      <c r="G259" s="84">
        <f>G260</f>
        <v>93649</v>
      </c>
      <c r="H259" s="90">
        <f t="shared" si="9"/>
        <v>0.6458551724137931</v>
      </c>
      <c r="I259" s="48"/>
      <c r="J259" s="2"/>
      <c r="K259" s="2"/>
    </row>
    <row r="260" spans="1:11" s="3" customFormat="1" ht="12.75">
      <c r="A260" s="2"/>
      <c r="B260" s="79"/>
      <c r="C260" s="80"/>
      <c r="D260" s="86"/>
      <c r="E260" s="87" t="s">
        <v>291</v>
      </c>
      <c r="F260" s="88">
        <f>SUM(F261:F263)</f>
        <v>145000</v>
      </c>
      <c r="G260" s="89">
        <f>SUM(G261:G263)</f>
        <v>93649</v>
      </c>
      <c r="H260" s="90">
        <f t="shared" si="9"/>
        <v>0.6458551724137931</v>
      </c>
      <c r="I260" s="48"/>
      <c r="J260" s="2"/>
      <c r="K260" s="2"/>
    </row>
    <row r="261" spans="1:11" s="3" customFormat="1" ht="12.75">
      <c r="A261" s="2"/>
      <c r="B261" s="91"/>
      <c r="C261" s="91"/>
      <c r="D261" s="91"/>
      <c r="E261" s="87" t="s">
        <v>292</v>
      </c>
      <c r="F261" s="88">
        <v>119000</v>
      </c>
      <c r="G261" s="89">
        <v>83575</v>
      </c>
      <c r="H261" s="90">
        <f t="shared" si="9"/>
        <v>0.7023109243697478</v>
      </c>
      <c r="I261" s="48"/>
      <c r="J261" s="2"/>
      <c r="K261" s="2"/>
    </row>
    <row r="262" spans="1:11" s="3" customFormat="1" ht="12.75">
      <c r="A262" s="2"/>
      <c r="B262" s="79"/>
      <c r="C262" s="80"/>
      <c r="D262" s="86"/>
      <c r="E262" s="87" t="s">
        <v>293</v>
      </c>
      <c r="F262" s="88">
        <v>12000</v>
      </c>
      <c r="G262" s="89">
        <v>0</v>
      </c>
      <c r="H262" s="90">
        <f t="shared" si="9"/>
        <v>0</v>
      </c>
      <c r="I262" s="48"/>
      <c r="J262" s="2"/>
      <c r="K262" s="2"/>
    </row>
    <row r="263" spans="1:11" s="3" customFormat="1" ht="12.75">
      <c r="A263" s="2"/>
      <c r="B263" s="79"/>
      <c r="C263" s="80"/>
      <c r="D263" s="86"/>
      <c r="E263" s="87" t="s">
        <v>294</v>
      </c>
      <c r="F263" s="88">
        <v>14000</v>
      </c>
      <c r="G263" s="89">
        <v>10074</v>
      </c>
      <c r="H263" s="90">
        <f t="shared" si="9"/>
        <v>0.7195714285714285</v>
      </c>
      <c r="I263" s="48"/>
      <c r="J263" s="2"/>
      <c r="K263" s="2"/>
    </row>
    <row r="264" spans="1:11" s="3" customFormat="1" ht="12.75">
      <c r="A264" s="2"/>
      <c r="B264" s="79"/>
      <c r="C264" s="80"/>
      <c r="D264" s="86"/>
      <c r="E264" s="87"/>
      <c r="F264" s="88"/>
      <c r="G264" s="89"/>
      <c r="H264" s="90"/>
      <c r="I264" s="48"/>
      <c r="J264" s="2"/>
      <c r="K264" s="2"/>
    </row>
    <row r="265" spans="1:11" s="3" customFormat="1" ht="12.75">
      <c r="A265" s="2"/>
      <c r="B265" s="93"/>
      <c r="C265" s="94"/>
      <c r="D265" s="81">
        <v>85195</v>
      </c>
      <c r="E265" s="82" t="s">
        <v>295</v>
      </c>
      <c r="F265" s="83">
        <f>F266</f>
        <v>30000</v>
      </c>
      <c r="G265" s="84">
        <f>G266</f>
        <v>0</v>
      </c>
      <c r="H265" s="90">
        <f t="shared" si="9"/>
        <v>0</v>
      </c>
      <c r="I265" s="48"/>
      <c r="J265" s="2"/>
      <c r="K265" s="2"/>
    </row>
    <row r="266" spans="1:11" s="3" customFormat="1" ht="12.75">
      <c r="A266" s="2"/>
      <c r="B266" s="79"/>
      <c r="C266" s="80"/>
      <c r="D266" s="86"/>
      <c r="E266" s="87" t="s">
        <v>296</v>
      </c>
      <c r="F266" s="88">
        <f>F267</f>
        <v>30000</v>
      </c>
      <c r="G266" s="89">
        <f>G267</f>
        <v>0</v>
      </c>
      <c r="H266" s="90">
        <f t="shared" si="9"/>
        <v>0</v>
      </c>
      <c r="I266" s="48"/>
      <c r="J266" s="2"/>
      <c r="K266" s="2"/>
    </row>
    <row r="267" spans="1:11" s="3" customFormat="1" ht="12.75">
      <c r="A267" s="2"/>
      <c r="B267" s="141" t="s">
        <v>297</v>
      </c>
      <c r="C267" s="141"/>
      <c r="D267" s="141"/>
      <c r="E267" s="137" t="s">
        <v>298</v>
      </c>
      <c r="F267" s="138">
        <v>30000</v>
      </c>
      <c r="G267" s="139">
        <v>0</v>
      </c>
      <c r="H267" s="140">
        <f t="shared" si="9"/>
        <v>0</v>
      </c>
      <c r="I267" s="48"/>
      <c r="J267" s="2"/>
      <c r="K267" s="2"/>
    </row>
    <row r="268" spans="1:11" s="3" customFormat="1" ht="12.75" customHeight="1" hidden="1">
      <c r="A268" s="2"/>
      <c r="B268" s="134"/>
      <c r="C268" s="135"/>
      <c r="D268" s="136"/>
      <c r="E268" s="87"/>
      <c r="F268" s="88"/>
      <c r="G268" s="89"/>
      <c r="H268" s="140" t="e">
        <f t="shared" si="9"/>
        <v>#VALUE!</v>
      </c>
      <c r="I268" s="48"/>
      <c r="J268" s="2"/>
      <c r="K268" s="2"/>
    </row>
    <row r="269" spans="1:11" s="3" customFormat="1" ht="12.75" customHeight="1" hidden="1">
      <c r="A269" s="2"/>
      <c r="B269" s="134"/>
      <c r="C269" s="135"/>
      <c r="D269" s="136"/>
      <c r="E269" s="87"/>
      <c r="F269" s="88"/>
      <c r="G269" s="89"/>
      <c r="H269" s="140" t="e">
        <f t="shared" si="9"/>
        <v>#VALUE!</v>
      </c>
      <c r="I269" s="48"/>
      <c r="J269" s="2"/>
      <c r="K269" s="2"/>
    </row>
    <row r="270" spans="1:11" s="3" customFormat="1" ht="14.25" customHeight="1">
      <c r="A270" s="2"/>
      <c r="B270" s="95"/>
      <c r="C270" s="96"/>
      <c r="D270" s="97"/>
      <c r="E270" s="118"/>
      <c r="F270" s="119"/>
      <c r="G270" s="120"/>
      <c r="H270" s="142"/>
      <c r="I270" s="48"/>
      <c r="J270" s="2"/>
      <c r="K270" s="2"/>
    </row>
    <row r="271" spans="1:11" s="3" customFormat="1" ht="12.75">
      <c r="A271" s="2"/>
      <c r="B271" s="121" t="s">
        <v>299</v>
      </c>
      <c r="C271" s="65">
        <v>852</v>
      </c>
      <c r="D271" s="172"/>
      <c r="E271" s="67" t="s">
        <v>300</v>
      </c>
      <c r="F271" s="68">
        <f>F273+F296+F301+F311+F315+F321+F328+F333</f>
        <v>1544486</v>
      </c>
      <c r="G271" s="69">
        <f>G273+G296+G301+G311+G315+G321+G328+G333</f>
        <v>743265</v>
      </c>
      <c r="H271" s="70">
        <f t="shared" si="9"/>
        <v>0.48123777101249215</v>
      </c>
      <c r="I271" s="48"/>
      <c r="J271" s="2"/>
      <c r="K271" s="2"/>
    </row>
    <row r="272" spans="1:11" s="158" customFormat="1" ht="12.75">
      <c r="A272" s="151"/>
      <c r="B272" s="122"/>
      <c r="C272" s="73"/>
      <c r="D272" s="154"/>
      <c r="E272" s="75"/>
      <c r="F272" s="76"/>
      <c r="G272" s="77"/>
      <c r="H272" s="112"/>
      <c r="I272" s="150"/>
      <c r="J272" s="151"/>
      <c r="K272" s="151"/>
    </row>
    <row r="273" spans="1:11" s="3" customFormat="1" ht="24.75">
      <c r="A273" s="2"/>
      <c r="B273" s="93"/>
      <c r="C273" s="94"/>
      <c r="D273" s="81">
        <v>85212</v>
      </c>
      <c r="E273" s="82" t="s">
        <v>301</v>
      </c>
      <c r="F273" s="84">
        <f>F274+F293</f>
        <v>540908</v>
      </c>
      <c r="G273" s="173">
        <f>G274+G293</f>
        <v>188697</v>
      </c>
      <c r="H273" s="90">
        <f t="shared" si="9"/>
        <v>0.34885230020631974</v>
      </c>
      <c r="I273" s="48"/>
      <c r="J273" s="2"/>
      <c r="K273" s="2"/>
    </row>
    <row r="274" spans="1:11" s="3" customFormat="1" ht="12.75">
      <c r="A274" s="2"/>
      <c r="B274" s="79"/>
      <c r="C274" s="80"/>
      <c r="D274" s="86"/>
      <c r="E274" s="87" t="s">
        <v>302</v>
      </c>
      <c r="F274" s="89">
        <f>SUM(F275:F291)</f>
        <v>534673</v>
      </c>
      <c r="G274" s="88">
        <f>SUM(G275:G291)</f>
        <v>182462</v>
      </c>
      <c r="H274" s="90">
        <f t="shared" si="9"/>
        <v>0.3412590499239722</v>
      </c>
      <c r="I274" s="48"/>
      <c r="J274" s="2"/>
      <c r="K274" s="2"/>
    </row>
    <row r="275" spans="1:11" s="3" customFormat="1" ht="48" customHeight="1">
      <c r="A275" s="2"/>
      <c r="B275" s="174" t="s">
        <v>303</v>
      </c>
      <c r="C275" s="174"/>
      <c r="D275" s="174"/>
      <c r="E275" s="87" t="s">
        <v>304</v>
      </c>
      <c r="F275" s="89">
        <v>486327</v>
      </c>
      <c r="G275" s="175">
        <v>173988</v>
      </c>
      <c r="H275" s="90">
        <f>G275/F275</f>
        <v>0.3577592854190699</v>
      </c>
      <c r="I275" s="48"/>
      <c r="J275" s="2"/>
      <c r="K275" s="2"/>
    </row>
    <row r="276" spans="1:11" s="3" customFormat="1" ht="12.75" customHeight="1" hidden="1">
      <c r="A276" s="2"/>
      <c r="B276" s="174"/>
      <c r="C276" s="174"/>
      <c r="D276" s="174"/>
      <c r="E276" s="87"/>
      <c r="F276" s="88"/>
      <c r="G276" s="89"/>
      <c r="H276" s="90"/>
      <c r="I276" s="48"/>
      <c r="J276" s="2"/>
      <c r="K276" s="2"/>
    </row>
    <row r="277" spans="1:11" s="3" customFormat="1" ht="12.75" customHeight="1">
      <c r="A277" s="2"/>
      <c r="B277" s="174"/>
      <c r="C277" s="174"/>
      <c r="D277" s="174"/>
      <c r="E277" s="87" t="s">
        <v>305</v>
      </c>
      <c r="F277" s="88"/>
      <c r="G277" s="89"/>
      <c r="H277" s="90"/>
      <c r="I277" s="48"/>
      <c r="J277" s="2"/>
      <c r="K277" s="2"/>
    </row>
    <row r="278" spans="1:11" s="3" customFormat="1" ht="12.75" customHeight="1">
      <c r="A278" s="2"/>
      <c r="B278" s="174"/>
      <c r="C278" s="174"/>
      <c r="D278" s="174"/>
      <c r="E278" s="87" t="s">
        <v>306</v>
      </c>
      <c r="F278" s="88"/>
      <c r="G278" s="89"/>
      <c r="H278" s="90"/>
      <c r="I278" s="48"/>
      <c r="J278" s="2"/>
      <c r="K278" s="2"/>
    </row>
    <row r="279" spans="1:11" s="3" customFormat="1" ht="29.25" customHeight="1">
      <c r="A279" s="2"/>
      <c r="B279" s="174"/>
      <c r="C279" s="174"/>
      <c r="D279" s="174"/>
      <c r="E279" s="87" t="s">
        <v>307</v>
      </c>
      <c r="F279" s="88"/>
      <c r="G279" s="89"/>
      <c r="H279" s="90"/>
      <c r="I279" s="48"/>
      <c r="J279" s="2"/>
      <c r="K279" s="2"/>
    </row>
    <row r="280" spans="1:11" s="3" customFormat="1" ht="32.25" customHeight="1">
      <c r="A280" s="2"/>
      <c r="B280" s="174"/>
      <c r="C280" s="174"/>
      <c r="D280" s="174"/>
      <c r="E280" s="87" t="s">
        <v>308</v>
      </c>
      <c r="F280" s="88"/>
      <c r="G280" s="89"/>
      <c r="H280" s="90"/>
      <c r="I280" s="48"/>
      <c r="J280" s="2"/>
      <c r="K280" s="2"/>
    </row>
    <row r="281" spans="1:11" s="3" customFormat="1" ht="12.75" customHeight="1">
      <c r="A281" s="2"/>
      <c r="B281" s="174"/>
      <c r="C281" s="174"/>
      <c r="D281" s="174"/>
      <c r="E281" s="87" t="s">
        <v>309</v>
      </c>
      <c r="F281" s="88"/>
      <c r="G281" s="89"/>
      <c r="H281" s="90"/>
      <c r="I281" s="48"/>
      <c r="J281" s="2"/>
      <c r="K281" s="2"/>
    </row>
    <row r="282" spans="1:11" s="3" customFormat="1" ht="12.75" customHeight="1">
      <c r="A282" s="2"/>
      <c r="B282" s="174"/>
      <c r="C282" s="174"/>
      <c r="D282" s="174"/>
      <c r="E282" s="87" t="s">
        <v>310</v>
      </c>
      <c r="F282" s="88"/>
      <c r="G282" s="89"/>
      <c r="H282" s="90"/>
      <c r="I282" s="48"/>
      <c r="J282" s="2"/>
      <c r="K282" s="2"/>
    </row>
    <row r="283" spans="1:11" s="3" customFormat="1" ht="12.75" customHeight="1">
      <c r="A283" s="2"/>
      <c r="B283" s="174"/>
      <c r="C283" s="174"/>
      <c r="D283" s="174"/>
      <c r="E283" s="87" t="s">
        <v>311</v>
      </c>
      <c r="F283" s="88"/>
      <c r="G283" s="89"/>
      <c r="H283" s="90"/>
      <c r="I283" s="48"/>
      <c r="J283" s="2"/>
      <c r="K283" s="2"/>
    </row>
    <row r="284" spans="1:11" s="3" customFormat="1" ht="12.75" customHeight="1">
      <c r="A284" s="2"/>
      <c r="B284" s="174"/>
      <c r="C284" s="174"/>
      <c r="D284" s="174"/>
      <c r="E284" s="87" t="s">
        <v>312</v>
      </c>
      <c r="F284" s="88"/>
      <c r="G284" s="89"/>
      <c r="H284" s="90"/>
      <c r="I284" s="48"/>
      <c r="J284" s="2"/>
      <c r="K284" s="2"/>
    </row>
    <row r="285" spans="1:11" s="3" customFormat="1" ht="12.75" customHeight="1">
      <c r="A285" s="2"/>
      <c r="B285" s="174"/>
      <c r="C285" s="174"/>
      <c r="D285" s="174"/>
      <c r="E285" s="87" t="s">
        <v>313</v>
      </c>
      <c r="F285" s="88"/>
      <c r="G285" s="89"/>
      <c r="H285" s="90"/>
      <c r="I285" s="48"/>
      <c r="J285" s="2"/>
      <c r="K285" s="2"/>
    </row>
    <row r="286" spans="1:11" s="3" customFormat="1" ht="12.75" customHeight="1">
      <c r="A286" s="2"/>
      <c r="B286" s="174"/>
      <c r="C286" s="174"/>
      <c r="D286" s="174"/>
      <c r="E286" s="87" t="s">
        <v>314</v>
      </c>
      <c r="F286" s="88"/>
      <c r="G286" s="89"/>
      <c r="H286" s="90"/>
      <c r="I286" s="48"/>
      <c r="J286" s="2"/>
      <c r="K286" s="2"/>
    </row>
    <row r="287" spans="1:11" s="3" customFormat="1" ht="12.75" customHeight="1">
      <c r="A287" s="2"/>
      <c r="B287" s="174"/>
      <c r="C287" s="174"/>
      <c r="D287" s="174"/>
      <c r="E287" s="87" t="s">
        <v>315</v>
      </c>
      <c r="F287" s="88"/>
      <c r="G287" s="89"/>
      <c r="H287" s="90"/>
      <c r="I287" s="48"/>
      <c r="J287" s="2"/>
      <c r="K287" s="2"/>
    </row>
    <row r="288" spans="1:11" s="3" customFormat="1" ht="12.75" customHeight="1">
      <c r="A288" s="2"/>
      <c r="B288" s="174"/>
      <c r="C288" s="174"/>
      <c r="D288" s="174"/>
      <c r="E288" s="176" t="s">
        <v>316</v>
      </c>
      <c r="F288" s="88"/>
      <c r="G288" s="89"/>
      <c r="H288" s="90"/>
      <c r="I288" s="48"/>
      <c r="J288" s="2"/>
      <c r="K288" s="2"/>
    </row>
    <row r="289" spans="1:11" s="3" customFormat="1" ht="15" customHeight="1">
      <c r="A289" s="2"/>
      <c r="B289" s="174"/>
      <c r="C289" s="174"/>
      <c r="D289" s="174"/>
      <c r="E289" s="87" t="s">
        <v>317</v>
      </c>
      <c r="F289" s="88">
        <v>33040</v>
      </c>
      <c r="G289" s="89">
        <v>3005</v>
      </c>
      <c r="H289" s="90">
        <f t="shared" si="9"/>
        <v>0.09095036319612591</v>
      </c>
      <c r="I289" s="48"/>
      <c r="J289" s="2"/>
      <c r="K289" s="2"/>
    </row>
    <row r="290" spans="1:11" s="3" customFormat="1" ht="18.75" customHeight="1">
      <c r="A290" s="2"/>
      <c r="B290" s="174"/>
      <c r="C290" s="174"/>
      <c r="D290" s="174"/>
      <c r="E290" s="87" t="s">
        <v>318</v>
      </c>
      <c r="F290" s="88">
        <v>10478</v>
      </c>
      <c r="G290" s="89">
        <v>4258</v>
      </c>
      <c r="H290" s="90">
        <f t="shared" si="9"/>
        <v>0.40637526245466693</v>
      </c>
      <c r="I290" s="48"/>
      <c r="J290" s="2"/>
      <c r="K290" s="2"/>
    </row>
    <row r="291" spans="1:11" s="3" customFormat="1" ht="17.25" customHeight="1">
      <c r="A291" s="2"/>
      <c r="B291" s="174"/>
      <c r="C291" s="174"/>
      <c r="D291" s="174"/>
      <c r="E291" s="87" t="s">
        <v>319</v>
      </c>
      <c r="F291" s="88">
        <v>4828</v>
      </c>
      <c r="G291" s="89">
        <v>1211</v>
      </c>
      <c r="H291" s="90">
        <f t="shared" si="9"/>
        <v>0.2508285004142502</v>
      </c>
      <c r="I291" s="48"/>
      <c r="J291" s="2"/>
      <c r="K291" s="2"/>
    </row>
    <row r="292" spans="1:11" s="3" customFormat="1" ht="12" customHeight="1">
      <c r="A292" s="2"/>
      <c r="B292" s="79"/>
      <c r="C292" s="177"/>
      <c r="D292" s="86"/>
      <c r="E292" s="87"/>
      <c r="F292" s="88"/>
      <c r="G292" s="89"/>
      <c r="H292" s="90"/>
      <c r="I292" s="48"/>
      <c r="J292" s="2"/>
      <c r="K292" s="2"/>
    </row>
    <row r="293" spans="1:11" s="3" customFormat="1" ht="15" customHeight="1">
      <c r="A293" s="2"/>
      <c r="B293" s="178"/>
      <c r="C293" s="80"/>
      <c r="D293" s="179"/>
      <c r="E293" s="87" t="s">
        <v>320</v>
      </c>
      <c r="F293" s="88">
        <f>F294</f>
        <v>6235</v>
      </c>
      <c r="G293" s="89">
        <f>G294</f>
        <v>6235</v>
      </c>
      <c r="H293" s="90">
        <f t="shared" si="9"/>
        <v>1</v>
      </c>
      <c r="I293" s="48"/>
      <c r="J293" s="2"/>
      <c r="K293" s="2"/>
    </row>
    <row r="294" spans="1:11" s="3" customFormat="1" ht="27.75" customHeight="1">
      <c r="A294" s="2"/>
      <c r="B294" s="180" t="s">
        <v>321</v>
      </c>
      <c r="C294" s="180"/>
      <c r="D294" s="180"/>
      <c r="E294" s="87" t="s">
        <v>322</v>
      </c>
      <c r="F294" s="88">
        <v>6235</v>
      </c>
      <c r="G294" s="89">
        <v>6235</v>
      </c>
      <c r="H294" s="90">
        <f t="shared" si="9"/>
        <v>1</v>
      </c>
      <c r="I294" s="48"/>
      <c r="J294" s="2"/>
      <c r="K294" s="2"/>
    </row>
    <row r="295" spans="1:11" s="3" customFormat="1" ht="11.25" customHeight="1">
      <c r="A295" s="2"/>
      <c r="B295" s="181"/>
      <c r="C295" s="182"/>
      <c r="D295" s="183"/>
      <c r="E295" s="87"/>
      <c r="F295" s="88"/>
      <c r="G295" s="89"/>
      <c r="H295" s="90"/>
      <c r="I295" s="48"/>
      <c r="J295" s="2"/>
      <c r="K295" s="2"/>
    </row>
    <row r="296" spans="1:11" s="3" customFormat="1" ht="24.75">
      <c r="A296" s="2"/>
      <c r="B296" s="93"/>
      <c r="C296" s="94"/>
      <c r="D296" s="81">
        <v>85213</v>
      </c>
      <c r="E296" s="82" t="s">
        <v>323</v>
      </c>
      <c r="F296" s="83">
        <f>F297</f>
        <v>4610</v>
      </c>
      <c r="G296" s="84">
        <f>G297</f>
        <v>2560</v>
      </c>
      <c r="H296" s="90">
        <f t="shared" si="9"/>
        <v>0.5553145336225597</v>
      </c>
      <c r="I296" s="48"/>
      <c r="J296" s="2"/>
      <c r="K296" s="2"/>
    </row>
    <row r="297" spans="1:11" s="3" customFormat="1" ht="17.25" customHeight="1">
      <c r="A297" s="2"/>
      <c r="B297" s="79"/>
      <c r="C297" s="80"/>
      <c r="D297" s="86"/>
      <c r="E297" s="87" t="s">
        <v>324</v>
      </c>
      <c r="F297" s="88">
        <f>SUM(F298:F299)</f>
        <v>4610</v>
      </c>
      <c r="G297" s="89">
        <f>SUM(G298:G299)</f>
        <v>2560</v>
      </c>
      <c r="H297" s="90">
        <f t="shared" si="9"/>
        <v>0.5553145336225597</v>
      </c>
      <c r="I297" s="48"/>
      <c r="J297" s="2"/>
      <c r="K297" s="2"/>
    </row>
    <row r="298" spans="1:11" s="3" customFormat="1" ht="53.25" customHeight="1">
      <c r="A298" s="2"/>
      <c r="B298" s="91" t="s">
        <v>325</v>
      </c>
      <c r="C298" s="91"/>
      <c r="D298" s="91"/>
      <c r="E298" s="184" t="s">
        <v>326</v>
      </c>
      <c r="F298" s="88">
        <v>4558</v>
      </c>
      <c r="G298" s="89">
        <v>2508</v>
      </c>
      <c r="H298" s="90">
        <f t="shared" si="9"/>
        <v>0.5502413339183853</v>
      </c>
      <c r="I298" s="48"/>
      <c r="J298" s="2"/>
      <c r="K298" s="2"/>
    </row>
    <row r="299" spans="1:11" s="3" customFormat="1" ht="14.25" customHeight="1">
      <c r="A299" s="2"/>
      <c r="B299" s="79"/>
      <c r="C299" s="80"/>
      <c r="D299" s="86"/>
      <c r="E299" s="184" t="s">
        <v>327</v>
      </c>
      <c r="F299" s="88">
        <v>52</v>
      </c>
      <c r="G299" s="89">
        <v>52</v>
      </c>
      <c r="H299" s="90">
        <f t="shared" si="9"/>
        <v>1</v>
      </c>
      <c r="I299" s="48"/>
      <c r="J299" s="2"/>
      <c r="K299" s="2"/>
    </row>
    <row r="300" spans="1:11" s="3" customFormat="1" ht="12" customHeight="1">
      <c r="A300" s="2"/>
      <c r="B300" s="79"/>
      <c r="C300" s="80"/>
      <c r="D300" s="86"/>
      <c r="E300" s="184"/>
      <c r="F300" s="88"/>
      <c r="G300" s="89"/>
      <c r="H300" s="90"/>
      <c r="I300" s="48"/>
      <c r="J300" s="2"/>
      <c r="K300" s="2"/>
    </row>
    <row r="301" spans="1:11" s="3" customFormat="1" ht="23.25" customHeight="1">
      <c r="A301" s="2"/>
      <c r="B301" s="79"/>
      <c r="C301" s="80"/>
      <c r="D301" s="81">
        <v>85214</v>
      </c>
      <c r="E301" s="82" t="s">
        <v>328</v>
      </c>
      <c r="F301" s="83">
        <f>F302</f>
        <v>250971</v>
      </c>
      <c r="G301" s="84">
        <f>G302</f>
        <v>157177</v>
      </c>
      <c r="H301" s="90">
        <f aca="true" t="shared" si="10" ref="H301:H328">G301/F301</f>
        <v>0.6262755457801897</v>
      </c>
      <c r="I301" s="48"/>
      <c r="J301" s="2"/>
      <c r="K301" s="2"/>
    </row>
    <row r="302" spans="1:11" s="3" customFormat="1" ht="23.25" customHeight="1">
      <c r="A302" s="2"/>
      <c r="B302" s="79"/>
      <c r="C302" s="80"/>
      <c r="D302" s="86"/>
      <c r="E302" s="87" t="s">
        <v>329</v>
      </c>
      <c r="F302" s="88">
        <f>SUM(F303:F304)</f>
        <v>250971</v>
      </c>
      <c r="G302" s="89">
        <f>SUM(G303:G304)</f>
        <v>157177</v>
      </c>
      <c r="H302" s="90">
        <f t="shared" si="10"/>
        <v>0.6262755457801897</v>
      </c>
      <c r="I302" s="48"/>
      <c r="J302" s="2"/>
      <c r="K302" s="2"/>
    </row>
    <row r="303" spans="1:11" s="3" customFormat="1" ht="41.25" customHeight="1">
      <c r="A303" s="2"/>
      <c r="B303" s="79"/>
      <c r="C303" s="80"/>
      <c r="D303" s="86"/>
      <c r="E303" s="87" t="s">
        <v>330</v>
      </c>
      <c r="F303" s="88">
        <v>243766</v>
      </c>
      <c r="G303" s="89">
        <v>149973</v>
      </c>
      <c r="H303" s="90">
        <f t="shared" si="10"/>
        <v>0.6152334615984182</v>
      </c>
      <c r="I303" s="48"/>
      <c r="J303" s="2"/>
      <c r="K303" s="2"/>
    </row>
    <row r="304" spans="1:11" s="3" customFormat="1" ht="23.25" customHeight="1">
      <c r="A304" s="2"/>
      <c r="B304" s="79"/>
      <c r="C304" s="80"/>
      <c r="D304" s="86"/>
      <c r="E304" s="87" t="s">
        <v>331</v>
      </c>
      <c r="F304" s="88">
        <v>7205</v>
      </c>
      <c r="G304" s="89">
        <v>7204</v>
      </c>
      <c r="H304" s="90">
        <f t="shared" si="10"/>
        <v>0.9998612074947952</v>
      </c>
      <c r="I304" s="48"/>
      <c r="J304" s="2"/>
      <c r="K304" s="2"/>
    </row>
    <row r="305" spans="1:11" s="3" customFormat="1" ht="12.75" customHeight="1">
      <c r="A305" s="2"/>
      <c r="B305" s="91" t="s">
        <v>332</v>
      </c>
      <c r="C305" s="91"/>
      <c r="D305" s="91"/>
      <c r="E305" s="87" t="s">
        <v>333</v>
      </c>
      <c r="F305" s="88"/>
      <c r="G305" s="89"/>
      <c r="H305" s="90"/>
      <c r="I305" s="150"/>
      <c r="J305" s="2"/>
      <c r="K305" s="2"/>
    </row>
    <row r="306" spans="1:11" s="3" customFormat="1" ht="12.75" customHeight="1">
      <c r="A306" s="2"/>
      <c r="B306" s="91"/>
      <c r="C306" s="91"/>
      <c r="D306" s="91"/>
      <c r="E306" s="87" t="s">
        <v>334</v>
      </c>
      <c r="F306" s="88"/>
      <c r="G306" s="89"/>
      <c r="H306" s="90"/>
      <c r="I306" s="150"/>
      <c r="J306" s="2"/>
      <c r="K306" s="2"/>
    </row>
    <row r="307" spans="1:11" s="3" customFormat="1" ht="12.75" customHeight="1">
      <c r="A307" s="2"/>
      <c r="B307" s="91"/>
      <c r="C307" s="91"/>
      <c r="D307" s="91"/>
      <c r="E307" s="87" t="s">
        <v>335</v>
      </c>
      <c r="F307" s="88"/>
      <c r="G307" s="89"/>
      <c r="H307" s="90"/>
      <c r="I307" s="150"/>
      <c r="J307" s="2"/>
      <c r="K307" s="2"/>
    </row>
    <row r="308" spans="1:11" s="3" customFormat="1" ht="12.75" customHeight="1">
      <c r="A308" s="2"/>
      <c r="B308" s="91"/>
      <c r="C308" s="91"/>
      <c r="D308" s="91"/>
      <c r="E308" s="176" t="s">
        <v>336</v>
      </c>
      <c r="F308" s="88"/>
      <c r="G308" s="89"/>
      <c r="H308" s="90"/>
      <c r="I308" s="150"/>
      <c r="J308" s="2"/>
      <c r="K308" s="2"/>
    </row>
    <row r="309" spans="1:11" s="3" customFormat="1" ht="12.75" customHeight="1">
      <c r="A309" s="2"/>
      <c r="B309" s="79"/>
      <c r="C309" s="80"/>
      <c r="D309" s="86"/>
      <c r="E309" s="176"/>
      <c r="F309" s="88"/>
      <c r="G309" s="89"/>
      <c r="H309" s="90"/>
      <c r="I309" s="150"/>
      <c r="J309" s="2"/>
      <c r="K309" s="2"/>
    </row>
    <row r="310" spans="1:11" s="3" customFormat="1" ht="12.75" customHeight="1">
      <c r="A310" s="2"/>
      <c r="B310" s="79"/>
      <c r="C310" s="80"/>
      <c r="D310" s="86"/>
      <c r="E310" s="176"/>
      <c r="F310" s="88"/>
      <c r="G310" s="89"/>
      <c r="H310" s="90"/>
      <c r="I310" s="150"/>
      <c r="J310" s="2"/>
      <c r="K310" s="2"/>
    </row>
    <row r="311" spans="1:11" s="3" customFormat="1" ht="12.75">
      <c r="A311" s="2"/>
      <c r="B311" s="79"/>
      <c r="C311" s="80"/>
      <c r="D311" s="81">
        <v>85215</v>
      </c>
      <c r="E311" s="82" t="s">
        <v>337</v>
      </c>
      <c r="F311" s="83">
        <f>F312</f>
        <v>400000</v>
      </c>
      <c r="G311" s="84">
        <f>G312</f>
        <v>211917</v>
      </c>
      <c r="H311" s="90">
        <f t="shared" si="10"/>
        <v>0.5297925</v>
      </c>
      <c r="I311" s="48"/>
      <c r="J311" s="2"/>
      <c r="K311" s="2"/>
    </row>
    <row r="312" spans="1:11" s="3" customFormat="1" ht="12.75">
      <c r="A312" s="2"/>
      <c r="B312" s="79"/>
      <c r="C312" s="80"/>
      <c r="D312" s="185"/>
      <c r="E312" s="87" t="s">
        <v>338</v>
      </c>
      <c r="F312" s="88">
        <v>400000</v>
      </c>
      <c r="G312" s="89">
        <v>211917</v>
      </c>
      <c r="H312" s="90">
        <f t="shared" si="10"/>
        <v>0.5297925</v>
      </c>
      <c r="I312" s="48"/>
      <c r="J312" s="2"/>
      <c r="K312" s="2"/>
    </row>
    <row r="313" spans="1:11" s="3" customFormat="1" ht="36.75">
      <c r="A313" s="2"/>
      <c r="B313" s="91" t="s">
        <v>339</v>
      </c>
      <c r="C313" s="91"/>
      <c r="D313" s="91"/>
      <c r="E313" s="87" t="s">
        <v>340</v>
      </c>
      <c r="F313" s="88"/>
      <c r="G313" s="89"/>
      <c r="H313" s="90"/>
      <c r="I313" s="150"/>
      <c r="J313" s="2"/>
      <c r="K313" s="2"/>
    </row>
    <row r="314" spans="1:11" s="3" customFormat="1" ht="12.75">
      <c r="A314" s="2"/>
      <c r="B314" s="79"/>
      <c r="C314" s="80"/>
      <c r="D314" s="86"/>
      <c r="E314" s="87"/>
      <c r="F314" s="88"/>
      <c r="G314" s="89"/>
      <c r="H314" s="90"/>
      <c r="I314" s="150"/>
      <c r="J314" s="2"/>
      <c r="K314" s="2"/>
    </row>
    <row r="315" spans="1:11" s="3" customFormat="1" ht="12.75">
      <c r="A315" s="2"/>
      <c r="B315" s="79"/>
      <c r="C315" s="80"/>
      <c r="D315" s="81" t="s">
        <v>341</v>
      </c>
      <c r="E315" s="82" t="s">
        <v>342</v>
      </c>
      <c r="F315" s="83">
        <f>F316</f>
        <v>2925</v>
      </c>
      <c r="G315" s="84">
        <f>G316</f>
        <v>2450</v>
      </c>
      <c r="H315" s="90">
        <f t="shared" si="10"/>
        <v>0.8376068376068376</v>
      </c>
      <c r="I315" s="48"/>
      <c r="J315" s="2"/>
      <c r="K315" s="2"/>
    </row>
    <row r="316" spans="1:11" s="3" customFormat="1" ht="16.5" customHeight="1">
      <c r="A316" s="2"/>
      <c r="B316" s="79"/>
      <c r="C316" s="80"/>
      <c r="D316" s="185"/>
      <c r="E316" s="87" t="s">
        <v>343</v>
      </c>
      <c r="F316" s="88">
        <f>SUM(F317:F318)</f>
        <v>2925</v>
      </c>
      <c r="G316" s="89">
        <f>SUM(G317:G318)</f>
        <v>2450</v>
      </c>
      <c r="H316" s="90">
        <f t="shared" si="10"/>
        <v>0.8376068376068376</v>
      </c>
      <c r="I316" s="48"/>
      <c r="J316" s="2"/>
      <c r="K316" s="2"/>
    </row>
    <row r="317" spans="1:11" s="3" customFormat="1" ht="16.5" customHeight="1">
      <c r="A317" s="2"/>
      <c r="B317" s="79"/>
      <c r="C317" s="80"/>
      <c r="D317" s="185"/>
      <c r="E317" s="87" t="s">
        <v>344</v>
      </c>
      <c r="F317" s="88">
        <v>99</v>
      </c>
      <c r="G317" s="89">
        <v>99</v>
      </c>
      <c r="H317" s="90">
        <f t="shared" si="10"/>
        <v>1</v>
      </c>
      <c r="I317" s="48"/>
      <c r="J317" s="2"/>
      <c r="K317" s="2"/>
    </row>
    <row r="318" spans="1:11" s="3" customFormat="1" ht="18" customHeight="1">
      <c r="A318" s="2"/>
      <c r="B318" s="79"/>
      <c r="C318" s="80"/>
      <c r="D318" s="86"/>
      <c r="E318" s="87" t="s">
        <v>345</v>
      </c>
      <c r="F318" s="88">
        <v>2826</v>
      </c>
      <c r="G318" s="89">
        <v>2351</v>
      </c>
      <c r="H318" s="90">
        <f t="shared" si="10"/>
        <v>0.8319179051663128</v>
      </c>
      <c r="I318" s="48"/>
      <c r="J318" s="2"/>
      <c r="K318" s="2"/>
    </row>
    <row r="319" spans="1:11" s="3" customFormat="1" ht="49.5" customHeight="1">
      <c r="A319" s="2"/>
      <c r="B319" s="91" t="s">
        <v>346</v>
      </c>
      <c r="C319" s="91"/>
      <c r="D319" s="91"/>
      <c r="E319" s="87" t="s">
        <v>347</v>
      </c>
      <c r="F319" s="88"/>
      <c r="G319" s="89"/>
      <c r="H319" s="90"/>
      <c r="I319" s="48"/>
      <c r="J319" s="2"/>
      <c r="K319" s="2"/>
    </row>
    <row r="320" spans="1:11" s="3" customFormat="1" ht="14.25" customHeight="1">
      <c r="A320" s="2"/>
      <c r="B320" s="79"/>
      <c r="C320" s="80"/>
      <c r="D320" s="86"/>
      <c r="E320" s="87"/>
      <c r="F320" s="88"/>
      <c r="G320" s="89"/>
      <c r="H320" s="90"/>
      <c r="I320" s="48"/>
      <c r="J320" s="2"/>
      <c r="K320" s="2"/>
    </row>
    <row r="321" spans="1:11" s="3" customFormat="1" ht="12.75">
      <c r="A321" s="2"/>
      <c r="B321" s="186"/>
      <c r="C321" s="187"/>
      <c r="D321" s="81" t="s">
        <v>348</v>
      </c>
      <c r="E321" s="82" t="s">
        <v>349</v>
      </c>
      <c r="F321" s="83">
        <f>F322</f>
        <v>341072</v>
      </c>
      <c r="G321" s="84">
        <f>G322</f>
        <v>178058</v>
      </c>
      <c r="H321" s="90">
        <f t="shared" si="10"/>
        <v>0.5220539944645118</v>
      </c>
      <c r="I321" s="48"/>
      <c r="J321" s="2"/>
      <c r="K321" s="2"/>
    </row>
    <row r="322" spans="1:11" s="3" customFormat="1" ht="12.75">
      <c r="A322" s="2"/>
      <c r="B322" s="79"/>
      <c r="C322" s="80"/>
      <c r="D322" s="185"/>
      <c r="E322" s="87" t="s">
        <v>350</v>
      </c>
      <c r="F322" s="88">
        <f>SUM(F323:F325)</f>
        <v>341072</v>
      </c>
      <c r="G322" s="89">
        <f>SUM(G323:G325)</f>
        <v>178058</v>
      </c>
      <c r="H322" s="90">
        <f t="shared" si="10"/>
        <v>0.5220539944645118</v>
      </c>
      <c r="I322" s="48"/>
      <c r="J322" s="2"/>
      <c r="K322" s="2"/>
    </row>
    <row r="323" spans="1:11" s="3" customFormat="1" ht="12.75">
      <c r="A323" s="2"/>
      <c r="B323" s="79"/>
      <c r="C323" s="80"/>
      <c r="D323" s="86"/>
      <c r="E323" s="87" t="s">
        <v>351</v>
      </c>
      <c r="F323" s="88">
        <f>205197+15261+40392+5323</f>
        <v>266173</v>
      </c>
      <c r="G323" s="89">
        <v>140631</v>
      </c>
      <c r="H323" s="90">
        <f t="shared" si="10"/>
        <v>0.5283443474732599</v>
      </c>
      <c r="I323" s="48">
        <f>101176+15260+21368+2827</f>
        <v>140631</v>
      </c>
      <c r="J323" s="2">
        <f>51262+8470+10365+1371</f>
        <v>71468</v>
      </c>
      <c r="K323" s="2"/>
    </row>
    <row r="324" spans="1:11" s="3" customFormat="1" ht="12.75">
      <c r="A324" s="2"/>
      <c r="B324" s="79"/>
      <c r="C324" s="80"/>
      <c r="D324" s="86"/>
      <c r="E324" s="87" t="s">
        <v>352</v>
      </c>
      <c r="F324" s="88">
        <f>1110+26564+3276+6400+23375+6566+410+7131</f>
        <v>74832</v>
      </c>
      <c r="G324" s="89">
        <f>37427-67</f>
        <v>37360</v>
      </c>
      <c r="H324" s="90">
        <f t="shared" si="10"/>
        <v>0.49925165704511437</v>
      </c>
      <c r="I324" s="48"/>
      <c r="J324" s="2"/>
      <c r="K324" s="2"/>
    </row>
    <row r="325" spans="1:11" s="3" customFormat="1" ht="12.75">
      <c r="A325" s="2"/>
      <c r="B325" s="79"/>
      <c r="C325" s="80"/>
      <c r="D325" s="86"/>
      <c r="E325" s="87" t="s">
        <v>353</v>
      </c>
      <c r="F325" s="88">
        <v>67</v>
      </c>
      <c r="G325" s="89">
        <v>67</v>
      </c>
      <c r="H325" s="90">
        <f t="shared" si="10"/>
        <v>1</v>
      </c>
      <c r="I325" s="48"/>
      <c r="J325" s="2"/>
      <c r="K325" s="2"/>
    </row>
    <row r="326" spans="1:11" s="3" customFormat="1" ht="60.75">
      <c r="A326" s="2"/>
      <c r="B326" s="91" t="s">
        <v>354</v>
      </c>
      <c r="C326" s="91"/>
      <c r="D326" s="91"/>
      <c r="E326" s="87" t="s">
        <v>355</v>
      </c>
      <c r="F326" s="88"/>
      <c r="G326" s="89"/>
      <c r="H326" s="90"/>
      <c r="I326" s="48"/>
      <c r="J326" s="2"/>
      <c r="K326" s="2"/>
    </row>
    <row r="327" spans="1:11" s="3" customFormat="1" ht="12.75">
      <c r="A327" s="2"/>
      <c r="B327" s="79"/>
      <c r="C327" s="80"/>
      <c r="D327" s="86"/>
      <c r="E327" s="87"/>
      <c r="F327" s="88"/>
      <c r="G327" s="89"/>
      <c r="H327" s="90"/>
      <c r="I327" s="48"/>
      <c r="J327" s="2"/>
      <c r="K327" s="2"/>
    </row>
    <row r="328" spans="1:11" s="3" customFormat="1" ht="12.75">
      <c r="A328" s="2"/>
      <c r="B328" s="79"/>
      <c r="C328" s="80"/>
      <c r="D328" s="81">
        <v>85228</v>
      </c>
      <c r="E328" s="82" t="s">
        <v>356</v>
      </c>
      <c r="F328" s="83">
        <f>F329</f>
        <v>1000</v>
      </c>
      <c r="G328" s="84">
        <f>G329</f>
        <v>1000</v>
      </c>
      <c r="H328" s="90">
        <f t="shared" si="10"/>
        <v>1</v>
      </c>
      <c r="I328" s="48"/>
      <c r="J328" s="2"/>
      <c r="K328" s="2"/>
    </row>
    <row r="329" spans="1:11" s="3" customFormat="1" ht="12.75">
      <c r="A329" s="2"/>
      <c r="B329" s="79"/>
      <c r="C329" s="80"/>
      <c r="D329" s="86"/>
      <c r="E329" s="87" t="s">
        <v>357</v>
      </c>
      <c r="F329" s="88">
        <f>F330</f>
        <v>1000</v>
      </c>
      <c r="G329" s="89">
        <f>G330</f>
        <v>1000</v>
      </c>
      <c r="H329" s="90">
        <f t="shared" si="10"/>
        <v>1</v>
      </c>
      <c r="I329" s="48"/>
      <c r="J329" s="2"/>
      <c r="K329" s="2"/>
    </row>
    <row r="330" spans="1:11" s="3" customFormat="1" ht="12.75">
      <c r="A330" s="2"/>
      <c r="B330" s="79"/>
      <c r="C330" s="80"/>
      <c r="D330" s="86"/>
      <c r="E330" s="87" t="s">
        <v>358</v>
      </c>
      <c r="F330" s="88">
        <v>1000</v>
      </c>
      <c r="G330" s="89">
        <v>1000</v>
      </c>
      <c r="H330" s="90">
        <f t="shared" si="10"/>
        <v>1</v>
      </c>
      <c r="I330" s="48"/>
      <c r="J330" s="2"/>
      <c r="K330" s="2"/>
    </row>
    <row r="331" spans="1:11" s="3" customFormat="1" ht="24.75">
      <c r="A331" s="2"/>
      <c r="B331" s="91" t="s">
        <v>359</v>
      </c>
      <c r="C331" s="91"/>
      <c r="D331" s="91"/>
      <c r="E331" s="87" t="s">
        <v>360</v>
      </c>
      <c r="F331" s="88"/>
      <c r="G331" s="89"/>
      <c r="H331" s="90"/>
      <c r="I331" s="48"/>
      <c r="J331" s="188"/>
      <c r="K331" s="2"/>
    </row>
    <row r="332" spans="1:11" s="3" customFormat="1" ht="12.75">
      <c r="A332" s="2"/>
      <c r="B332" s="79"/>
      <c r="C332" s="80"/>
      <c r="D332" s="86"/>
      <c r="E332" s="87"/>
      <c r="F332" s="88"/>
      <c r="G332" s="89"/>
      <c r="H332" s="90"/>
      <c r="I332" s="48"/>
      <c r="J332" s="2"/>
      <c r="K332" s="2"/>
    </row>
    <row r="333" spans="1:11" s="3" customFormat="1" ht="12.75">
      <c r="A333" s="2"/>
      <c r="B333" s="79"/>
      <c r="C333" s="80"/>
      <c r="D333" s="81">
        <v>85295</v>
      </c>
      <c r="E333" s="82" t="s">
        <v>361</v>
      </c>
      <c r="F333" s="83">
        <f>F334</f>
        <v>3000</v>
      </c>
      <c r="G333" s="84">
        <f>G334</f>
        <v>1406</v>
      </c>
      <c r="H333" s="90">
        <f t="shared" si="10"/>
        <v>0.4686666666666667</v>
      </c>
      <c r="I333" s="48"/>
      <c r="J333" s="2"/>
      <c r="K333" s="2"/>
    </row>
    <row r="334" spans="1:11" s="3" customFormat="1" ht="12.75">
      <c r="A334" s="2"/>
      <c r="B334" s="79"/>
      <c r="C334" s="80"/>
      <c r="D334" s="185"/>
      <c r="E334" s="87" t="s">
        <v>362</v>
      </c>
      <c r="F334" s="88">
        <f>F335</f>
        <v>3000</v>
      </c>
      <c r="G334" s="89">
        <v>1406</v>
      </c>
      <c r="H334" s="90">
        <f t="shared" si="10"/>
        <v>0.4686666666666667</v>
      </c>
      <c r="I334" s="48"/>
      <c r="J334" s="2"/>
      <c r="K334" s="2"/>
    </row>
    <row r="335" spans="1:11" s="3" customFormat="1" ht="24.75">
      <c r="A335" s="2"/>
      <c r="B335" s="91" t="s">
        <v>363</v>
      </c>
      <c r="C335" s="91"/>
      <c r="D335" s="91"/>
      <c r="E335" s="87" t="s">
        <v>364</v>
      </c>
      <c r="F335" s="88">
        <v>3000</v>
      </c>
      <c r="G335" s="89">
        <v>1406</v>
      </c>
      <c r="H335" s="90">
        <f t="shared" si="10"/>
        <v>0.4686666666666667</v>
      </c>
      <c r="I335" s="48"/>
      <c r="J335" s="2"/>
      <c r="K335" s="2"/>
    </row>
    <row r="336" spans="1:11" s="3" customFormat="1" ht="12.75">
      <c r="A336" s="2"/>
      <c r="B336" s="115"/>
      <c r="C336" s="116"/>
      <c r="D336" s="117"/>
      <c r="E336" s="118"/>
      <c r="F336" s="119"/>
      <c r="G336" s="120"/>
      <c r="H336" s="101"/>
      <c r="I336" s="48"/>
      <c r="J336" s="2"/>
      <c r="K336" s="2"/>
    </row>
    <row r="337" spans="1:11" s="3" customFormat="1" ht="12.75">
      <c r="A337" s="2"/>
      <c r="B337" s="189" t="s">
        <v>365</v>
      </c>
      <c r="C337" s="190">
        <v>854</v>
      </c>
      <c r="D337" s="66"/>
      <c r="E337" s="67" t="s">
        <v>366</v>
      </c>
      <c r="F337" s="68">
        <f>F339+F349+F353</f>
        <v>425718</v>
      </c>
      <c r="G337" s="69">
        <f>G339+G349+G353</f>
        <v>206709</v>
      </c>
      <c r="H337" s="70">
        <f t="shared" si="10"/>
        <v>0.48555381731568786</v>
      </c>
      <c r="I337" s="48"/>
      <c r="J337" s="2"/>
      <c r="K337" s="2"/>
    </row>
    <row r="338" spans="1:11" s="3" customFormat="1" ht="12.75">
      <c r="A338" s="2"/>
      <c r="B338" s="191"/>
      <c r="C338" s="192"/>
      <c r="D338" s="74"/>
      <c r="E338" s="75"/>
      <c r="F338" s="76"/>
      <c r="G338" s="77"/>
      <c r="H338" s="112"/>
      <c r="I338" s="48"/>
      <c r="J338" s="2"/>
      <c r="K338" s="2"/>
    </row>
    <row r="339" spans="1:11" s="3" customFormat="1" ht="12.75">
      <c r="A339" s="2"/>
      <c r="B339" s="186"/>
      <c r="C339" s="187"/>
      <c r="D339" s="81">
        <v>85401</v>
      </c>
      <c r="E339" s="82" t="s">
        <v>367</v>
      </c>
      <c r="F339" s="83">
        <f>F340+F345</f>
        <v>408746</v>
      </c>
      <c r="G339" s="84">
        <f>G340+G345</f>
        <v>206229</v>
      </c>
      <c r="H339" s="90">
        <f t="shared" si="10"/>
        <v>0.5045407172180278</v>
      </c>
      <c r="I339" s="48"/>
      <c r="J339" s="2"/>
      <c r="K339" s="2"/>
    </row>
    <row r="340" spans="1:11" s="3" customFormat="1" ht="12.75">
      <c r="A340" s="2"/>
      <c r="B340" s="186"/>
      <c r="C340" s="187"/>
      <c r="D340" s="86"/>
      <c r="E340" s="87" t="s">
        <v>368</v>
      </c>
      <c r="F340" s="88">
        <f>SUM(F341:F342)</f>
        <v>401000</v>
      </c>
      <c r="G340" s="89">
        <f>SUM(G341:G342)</f>
        <v>198483</v>
      </c>
      <c r="H340" s="90">
        <f t="shared" si="10"/>
        <v>0.49497007481296756</v>
      </c>
      <c r="I340" s="48"/>
      <c r="J340" s="2"/>
      <c r="K340" s="2"/>
    </row>
    <row r="341" spans="1:11" s="3" customFormat="1" ht="12.75">
      <c r="A341" s="2"/>
      <c r="B341" s="79"/>
      <c r="C341" s="80"/>
      <c r="D341" s="86"/>
      <c r="E341" s="87" t="s">
        <v>369</v>
      </c>
      <c r="F341" s="193">
        <v>340000</v>
      </c>
      <c r="G341" s="89">
        <v>178029</v>
      </c>
      <c r="H341" s="90">
        <f t="shared" si="10"/>
        <v>0.5236147058823529</v>
      </c>
      <c r="I341" s="48">
        <f>127153+20413+26969+3494</f>
        <v>178029</v>
      </c>
      <c r="J341" s="2"/>
      <c r="K341" s="2"/>
    </row>
    <row r="342" spans="1:11" s="3" customFormat="1" ht="12.75">
      <c r="A342" s="2"/>
      <c r="B342" s="79"/>
      <c r="C342" s="80"/>
      <c r="D342" s="86"/>
      <c r="E342" s="87" t="s">
        <v>370</v>
      </c>
      <c r="F342" s="88">
        <v>61000</v>
      </c>
      <c r="G342" s="89">
        <v>20454</v>
      </c>
      <c r="H342" s="90">
        <f t="shared" si="10"/>
        <v>0.3353114754098361</v>
      </c>
      <c r="I342" s="48"/>
      <c r="J342" s="2"/>
      <c r="K342" s="2"/>
    </row>
    <row r="343" spans="1:11" s="3" customFormat="1" ht="12.75">
      <c r="A343" s="2"/>
      <c r="B343" s="79"/>
      <c r="C343" s="80"/>
      <c r="D343" s="86"/>
      <c r="E343" s="87" t="s">
        <v>371</v>
      </c>
      <c r="F343" s="88">
        <v>15900</v>
      </c>
      <c r="G343" s="89">
        <v>8300</v>
      </c>
      <c r="H343" s="90">
        <f t="shared" si="10"/>
        <v>0.5220125786163522</v>
      </c>
      <c r="I343" s="48"/>
      <c r="J343" s="2"/>
      <c r="K343" s="2"/>
    </row>
    <row r="344" spans="1:11" s="3" customFormat="1" ht="12.75">
      <c r="A344" s="2"/>
      <c r="B344" s="79"/>
      <c r="C344" s="80"/>
      <c r="D344" s="86"/>
      <c r="E344" s="87"/>
      <c r="F344" s="88"/>
      <c r="G344" s="89"/>
      <c r="H344" s="90"/>
      <c r="I344" s="48"/>
      <c r="J344" s="2"/>
      <c r="K344" s="2"/>
    </row>
    <row r="345" spans="1:11" s="3" customFormat="1" ht="12.75">
      <c r="A345" s="2"/>
      <c r="B345" s="79"/>
      <c r="C345" s="80"/>
      <c r="D345" s="86"/>
      <c r="E345" s="87" t="s">
        <v>372</v>
      </c>
      <c r="F345" s="88">
        <f>F346</f>
        <v>7746</v>
      </c>
      <c r="G345" s="89">
        <f>G346</f>
        <v>7746</v>
      </c>
      <c r="H345" s="90">
        <f t="shared" si="10"/>
        <v>1</v>
      </c>
      <c r="I345" s="48"/>
      <c r="J345" s="2"/>
      <c r="K345" s="2"/>
    </row>
    <row r="346" spans="1:11" s="3" customFormat="1" ht="12.75">
      <c r="A346" s="2"/>
      <c r="B346" s="91" t="s">
        <v>373</v>
      </c>
      <c r="C346" s="91"/>
      <c r="D346" s="91"/>
      <c r="E346" s="87" t="s">
        <v>374</v>
      </c>
      <c r="F346" s="88">
        <v>7746</v>
      </c>
      <c r="G346" s="89">
        <v>7746</v>
      </c>
      <c r="H346" s="90">
        <f>G346/F346</f>
        <v>1</v>
      </c>
      <c r="I346" s="48"/>
      <c r="J346" s="2"/>
      <c r="K346" s="2"/>
    </row>
    <row r="347" spans="1:11" s="3" customFormat="1" ht="72.75">
      <c r="A347" s="2"/>
      <c r="B347" s="91" t="s">
        <v>375</v>
      </c>
      <c r="C347" s="91"/>
      <c r="D347" s="91"/>
      <c r="E347" s="87" t="s">
        <v>376</v>
      </c>
      <c r="F347" s="88"/>
      <c r="G347" s="89"/>
      <c r="H347" s="90"/>
      <c r="I347" s="48"/>
      <c r="J347" s="2"/>
      <c r="K347" s="2"/>
    </row>
    <row r="348" spans="1:11" s="3" customFormat="1" ht="12.75">
      <c r="A348" s="2"/>
      <c r="B348" s="79"/>
      <c r="C348" s="80"/>
      <c r="D348" s="86"/>
      <c r="E348" s="87"/>
      <c r="F348" s="88"/>
      <c r="G348" s="89"/>
      <c r="H348" s="90"/>
      <c r="I348" s="48"/>
      <c r="J348" s="2"/>
      <c r="K348" s="2"/>
    </row>
    <row r="349" spans="1:11" s="3" customFormat="1" ht="12.75">
      <c r="A349" s="2"/>
      <c r="B349" s="186"/>
      <c r="C349" s="187"/>
      <c r="D349" s="81">
        <v>85415</v>
      </c>
      <c r="E349" s="82" t="s">
        <v>377</v>
      </c>
      <c r="F349" s="83">
        <f>F350</f>
        <v>15772</v>
      </c>
      <c r="G349" s="84">
        <f>G350</f>
        <v>0</v>
      </c>
      <c r="H349" s="85">
        <f>G349/F349</f>
        <v>0</v>
      </c>
      <c r="I349" s="48"/>
      <c r="J349" s="2"/>
      <c r="K349" s="2"/>
    </row>
    <row r="350" spans="1:11" s="3" customFormat="1" ht="12.75">
      <c r="A350" s="2"/>
      <c r="B350" s="79"/>
      <c r="C350" s="80"/>
      <c r="D350" s="185"/>
      <c r="E350" s="87" t="s">
        <v>378</v>
      </c>
      <c r="F350" s="88">
        <f>F351</f>
        <v>15772</v>
      </c>
      <c r="G350" s="89">
        <f>G351</f>
        <v>0</v>
      </c>
      <c r="H350" s="90">
        <f>G350/F350</f>
        <v>0</v>
      </c>
      <c r="I350" s="48"/>
      <c r="J350" s="2"/>
      <c r="K350" s="2"/>
    </row>
    <row r="351" spans="1:11" s="3" customFormat="1" ht="12.75">
      <c r="A351" s="2"/>
      <c r="B351" s="79"/>
      <c r="C351" s="80"/>
      <c r="D351" s="86"/>
      <c r="E351" s="87" t="s">
        <v>379</v>
      </c>
      <c r="F351" s="88">
        <v>15772</v>
      </c>
      <c r="G351" s="89">
        <v>0</v>
      </c>
      <c r="H351" s="90">
        <f>G351/F351</f>
        <v>0</v>
      </c>
      <c r="I351" s="48"/>
      <c r="J351" s="2"/>
      <c r="K351" s="2"/>
    </row>
    <row r="352" spans="1:11" s="3" customFormat="1" ht="12.75">
      <c r="A352" s="2"/>
      <c r="B352" s="79"/>
      <c r="C352" s="80"/>
      <c r="D352" s="86"/>
      <c r="E352" s="87"/>
      <c r="F352" s="88"/>
      <c r="G352" s="89"/>
      <c r="H352" s="90"/>
      <c r="I352" s="48"/>
      <c r="J352" s="2"/>
      <c r="K352" s="2"/>
    </row>
    <row r="353" spans="1:11" s="3" customFormat="1" ht="12.75">
      <c r="A353" s="2"/>
      <c r="B353" s="79"/>
      <c r="C353" s="80"/>
      <c r="D353" s="81" t="s">
        <v>380</v>
      </c>
      <c r="E353" s="82" t="s">
        <v>381</v>
      </c>
      <c r="F353" s="83">
        <f>F354</f>
        <v>1200</v>
      </c>
      <c r="G353" s="84">
        <f>G354</f>
        <v>480</v>
      </c>
      <c r="H353" s="85">
        <f>G353/F353</f>
        <v>0.4</v>
      </c>
      <c r="I353" s="48"/>
      <c r="J353" s="2"/>
      <c r="K353" s="2"/>
    </row>
    <row r="354" spans="1:11" s="3" customFormat="1" ht="12.75">
      <c r="A354" s="2"/>
      <c r="B354" s="79"/>
      <c r="C354" s="80"/>
      <c r="D354" s="185"/>
      <c r="E354" s="87" t="s">
        <v>382</v>
      </c>
      <c r="F354" s="88">
        <f>F355</f>
        <v>1200</v>
      </c>
      <c r="G354" s="89">
        <f>G355</f>
        <v>480</v>
      </c>
      <c r="H354" s="90">
        <f>G354/F354</f>
        <v>0.4</v>
      </c>
      <c r="I354" s="48"/>
      <c r="J354" s="2"/>
      <c r="K354" s="2"/>
    </row>
    <row r="355" spans="1:11" s="3" customFormat="1" ht="14.25" customHeight="1">
      <c r="A355" s="2"/>
      <c r="B355" s="141" t="s">
        <v>383</v>
      </c>
      <c r="C355" s="141"/>
      <c r="D355" s="141"/>
      <c r="E355" s="137" t="s">
        <v>384</v>
      </c>
      <c r="F355" s="138">
        <v>1200</v>
      </c>
      <c r="G355" s="139">
        <v>480</v>
      </c>
      <c r="H355" s="140">
        <f>G355/F355</f>
        <v>0.4</v>
      </c>
      <c r="I355" s="48"/>
      <c r="J355" s="2"/>
      <c r="K355" s="2"/>
    </row>
    <row r="356" spans="1:11" s="3" customFormat="1" ht="12.75">
      <c r="A356" s="2"/>
      <c r="B356" s="95"/>
      <c r="C356" s="96"/>
      <c r="D356" s="97"/>
      <c r="E356" s="98"/>
      <c r="F356" s="99"/>
      <c r="G356" s="100"/>
      <c r="H356" s="142"/>
      <c r="I356" s="48"/>
      <c r="J356" s="2"/>
      <c r="K356" s="2"/>
    </row>
    <row r="357" spans="1:11" s="3" customFormat="1" ht="12.75">
      <c r="A357" s="2"/>
      <c r="B357" s="121" t="s">
        <v>385</v>
      </c>
      <c r="C357" s="65">
        <v>900</v>
      </c>
      <c r="D357" s="172"/>
      <c r="E357" s="67" t="s">
        <v>386</v>
      </c>
      <c r="F357" s="68">
        <f>F359+F367+F371+F381+F391+F377</f>
        <v>1409563</v>
      </c>
      <c r="G357" s="69">
        <f>G359+G367+G371+G381+G391+G377</f>
        <v>494374</v>
      </c>
      <c r="H357" s="70">
        <f>G357/F357</f>
        <v>0.35072855913499434</v>
      </c>
      <c r="I357" s="48"/>
      <c r="J357" s="2"/>
      <c r="K357" s="2"/>
    </row>
    <row r="358" spans="1:11" s="3" customFormat="1" ht="12.75">
      <c r="A358" s="2"/>
      <c r="B358" s="123"/>
      <c r="C358" s="124"/>
      <c r="D358" s="194"/>
      <c r="E358" s="109"/>
      <c r="F358" s="110"/>
      <c r="G358" s="77"/>
      <c r="H358" s="126"/>
      <c r="I358" s="48"/>
      <c r="J358" s="2"/>
      <c r="K358" s="2"/>
    </row>
    <row r="359" spans="1:11" s="3" customFormat="1" ht="12.75">
      <c r="A359" s="2"/>
      <c r="B359" s="195"/>
      <c r="C359" s="196"/>
      <c r="D359" s="81">
        <v>90001</v>
      </c>
      <c r="E359" s="82" t="s">
        <v>387</v>
      </c>
      <c r="F359" s="83">
        <f>F360+F363</f>
        <v>541898</v>
      </c>
      <c r="G359" s="84">
        <f>G360+G363</f>
        <v>6534</v>
      </c>
      <c r="H359" s="90">
        <f>G359/F359</f>
        <v>0.012057619699648274</v>
      </c>
      <c r="I359" s="48"/>
      <c r="J359" s="2"/>
      <c r="K359" s="2"/>
    </row>
    <row r="360" spans="1:11" s="3" customFormat="1" ht="12.75">
      <c r="A360" s="2"/>
      <c r="B360" s="195"/>
      <c r="C360" s="196"/>
      <c r="D360" s="86"/>
      <c r="E360" s="87" t="s">
        <v>388</v>
      </c>
      <c r="F360" s="88">
        <f>F361</f>
        <v>11000</v>
      </c>
      <c r="G360" s="89">
        <v>5000</v>
      </c>
      <c r="H360" s="90">
        <f>G360/F360</f>
        <v>0.45454545454545453</v>
      </c>
      <c r="I360" s="48"/>
      <c r="J360" s="2"/>
      <c r="K360" s="2"/>
    </row>
    <row r="361" spans="1:11" s="3" customFormat="1" ht="36.75">
      <c r="A361" s="2"/>
      <c r="B361" s="195"/>
      <c r="C361" s="196"/>
      <c r="D361" s="86"/>
      <c r="E361" s="87" t="s">
        <v>389</v>
      </c>
      <c r="F361" s="88">
        <v>11000</v>
      </c>
      <c r="G361" s="89">
        <v>5000</v>
      </c>
      <c r="H361" s="90">
        <f>G361/F361</f>
        <v>0.45454545454545453</v>
      </c>
      <c r="I361" s="48"/>
      <c r="J361" s="2"/>
      <c r="K361" s="2"/>
    </row>
    <row r="362" spans="1:11" s="3" customFormat="1" ht="12.75">
      <c r="A362" s="2"/>
      <c r="B362" s="195"/>
      <c r="C362" s="196"/>
      <c r="D362" s="86"/>
      <c r="E362" s="87"/>
      <c r="F362" s="88"/>
      <c r="G362" s="89"/>
      <c r="H362" s="90"/>
      <c r="I362" s="48"/>
      <c r="J362" s="2"/>
      <c r="K362" s="2"/>
    </row>
    <row r="363" spans="1:11" s="3" customFormat="1" ht="12.75">
      <c r="A363" s="2"/>
      <c r="B363" s="195"/>
      <c r="C363" s="196"/>
      <c r="D363" s="86"/>
      <c r="E363" s="87" t="s">
        <v>390</v>
      </c>
      <c r="F363" s="88">
        <f>SUM(F364:F365)</f>
        <v>530898</v>
      </c>
      <c r="G363" s="89">
        <f>SUM(G364:G365)</f>
        <v>1534</v>
      </c>
      <c r="H363" s="90">
        <f>G363/F363</f>
        <v>0.0028894439233148363</v>
      </c>
      <c r="I363" s="48"/>
      <c r="J363" s="2"/>
      <c r="K363" s="2"/>
    </row>
    <row r="364" spans="1:11" s="3" customFormat="1" ht="36.75">
      <c r="A364" s="2"/>
      <c r="B364" s="195"/>
      <c r="C364" s="196"/>
      <c r="D364" s="86"/>
      <c r="E364" s="87" t="s">
        <v>391</v>
      </c>
      <c r="F364" s="88">
        <v>430898</v>
      </c>
      <c r="G364" s="89">
        <v>1534</v>
      </c>
      <c r="H364" s="90">
        <f>G364/F364</f>
        <v>0.003560007240692693</v>
      </c>
      <c r="I364" s="48"/>
      <c r="J364" s="2"/>
      <c r="K364" s="2"/>
    </row>
    <row r="365" spans="1:11" s="3" customFormat="1" ht="12.75">
      <c r="A365" s="2"/>
      <c r="B365" s="195"/>
      <c r="C365" s="196"/>
      <c r="D365" s="86"/>
      <c r="E365" s="87" t="s">
        <v>392</v>
      </c>
      <c r="F365" s="88">
        <v>100000</v>
      </c>
      <c r="G365" s="89">
        <v>0</v>
      </c>
      <c r="H365" s="90">
        <f>G365/F365</f>
        <v>0</v>
      </c>
      <c r="I365" s="48"/>
      <c r="J365" s="2"/>
      <c r="K365" s="2"/>
    </row>
    <row r="366" spans="1:11" s="3" customFormat="1" ht="12.75">
      <c r="A366" s="2"/>
      <c r="B366" s="195"/>
      <c r="C366" s="196"/>
      <c r="D366" s="86"/>
      <c r="E366" s="87"/>
      <c r="F366" s="88"/>
      <c r="G366" s="89"/>
      <c r="H366" s="90"/>
      <c r="I366" s="48"/>
      <c r="J366" s="2"/>
      <c r="K366" s="2"/>
    </row>
    <row r="367" spans="1:11" s="3" customFormat="1" ht="12.75">
      <c r="A367" s="2"/>
      <c r="B367" s="195"/>
      <c r="C367" s="196"/>
      <c r="D367" s="81">
        <v>90002</v>
      </c>
      <c r="E367" s="82" t="s">
        <v>393</v>
      </c>
      <c r="F367" s="83">
        <f>F369</f>
        <v>365</v>
      </c>
      <c r="G367" s="84">
        <f>G369</f>
        <v>0</v>
      </c>
      <c r="H367" s="85">
        <f>G367/F367</f>
        <v>0</v>
      </c>
      <c r="I367" s="48"/>
      <c r="J367" s="2"/>
      <c r="K367" s="2"/>
    </row>
    <row r="368" spans="1:11" s="3" customFormat="1" ht="12.75">
      <c r="A368" s="2"/>
      <c r="B368" s="195"/>
      <c r="C368" s="196"/>
      <c r="D368" s="81"/>
      <c r="E368" s="87" t="s">
        <v>394</v>
      </c>
      <c r="F368" s="83"/>
      <c r="G368" s="84"/>
      <c r="H368" s="85"/>
      <c r="I368" s="48"/>
      <c r="J368" s="2"/>
      <c r="K368" s="2"/>
    </row>
    <row r="369" spans="1:11" s="3" customFormat="1" ht="12.75">
      <c r="A369" s="2"/>
      <c r="B369" s="141" t="s">
        <v>395</v>
      </c>
      <c r="C369" s="141"/>
      <c r="D369" s="141"/>
      <c r="E369" s="87" t="s">
        <v>396</v>
      </c>
      <c r="F369" s="88">
        <v>365</v>
      </c>
      <c r="G369" s="89">
        <v>0</v>
      </c>
      <c r="H369" s="90">
        <f>G369/F369</f>
        <v>0</v>
      </c>
      <c r="I369" s="48"/>
      <c r="J369" s="2"/>
      <c r="K369" s="2"/>
    </row>
    <row r="370" spans="1:11" s="3" customFormat="1" ht="12.75">
      <c r="A370" s="2"/>
      <c r="B370" s="195"/>
      <c r="C370" s="196"/>
      <c r="D370" s="86"/>
      <c r="E370" s="87"/>
      <c r="F370" s="88"/>
      <c r="G370" s="89"/>
      <c r="H370" s="90"/>
      <c r="I370" s="48"/>
      <c r="J370" s="2"/>
      <c r="K370" s="2"/>
    </row>
    <row r="371" spans="1:11" s="3" customFormat="1" ht="12.75">
      <c r="A371" s="2"/>
      <c r="B371" s="134"/>
      <c r="C371" s="135"/>
      <c r="D371" s="81">
        <v>90003</v>
      </c>
      <c r="E371" s="82" t="s">
        <v>397</v>
      </c>
      <c r="F371" s="83">
        <f>F372</f>
        <v>144640</v>
      </c>
      <c r="G371" s="84">
        <f>G372</f>
        <v>126100</v>
      </c>
      <c r="H371" s="90">
        <f>G371/F371</f>
        <v>0.8718196902654868</v>
      </c>
      <c r="I371" s="48"/>
      <c r="J371" s="2"/>
      <c r="K371" s="2"/>
    </row>
    <row r="372" spans="1:11" s="3" customFormat="1" ht="12.75">
      <c r="A372" s="2"/>
      <c r="B372" s="134"/>
      <c r="C372" s="135"/>
      <c r="D372" s="86"/>
      <c r="E372" s="87" t="s">
        <v>398</v>
      </c>
      <c r="F372" s="88">
        <f>SUM(F373:F375)</f>
        <v>144640</v>
      </c>
      <c r="G372" s="89">
        <f>SUM(G373:G375)</f>
        <v>126100</v>
      </c>
      <c r="H372" s="90">
        <f>G372/F372</f>
        <v>0.8718196902654868</v>
      </c>
      <c r="I372" s="48"/>
      <c r="J372" s="2"/>
      <c r="K372" s="2"/>
    </row>
    <row r="373" spans="1:11" s="3" customFormat="1" ht="12.75">
      <c r="A373" s="2"/>
      <c r="B373" s="134"/>
      <c r="C373" s="135"/>
      <c r="D373" s="86"/>
      <c r="E373" s="87" t="s">
        <v>399</v>
      </c>
      <c r="F373" s="88">
        <v>10000</v>
      </c>
      <c r="G373" s="89">
        <v>0</v>
      </c>
      <c r="H373" s="90">
        <f>G373/F373</f>
        <v>0</v>
      </c>
      <c r="I373" s="48"/>
      <c r="J373" s="2"/>
      <c r="K373" s="2"/>
    </row>
    <row r="374" spans="1:11" s="3" customFormat="1" ht="12.75">
      <c r="A374" s="2"/>
      <c r="B374" s="134"/>
      <c r="C374" s="135"/>
      <c r="D374" s="86"/>
      <c r="E374" s="87" t="s">
        <v>400</v>
      </c>
      <c r="F374" s="88">
        <v>14640</v>
      </c>
      <c r="G374" s="89">
        <v>6100</v>
      </c>
      <c r="H374" s="90">
        <f>G374/F374</f>
        <v>0.4166666666666667</v>
      </c>
      <c r="I374" s="48"/>
      <c r="J374" s="2"/>
      <c r="K374" s="2"/>
    </row>
    <row r="375" spans="1:11" s="3" customFormat="1" ht="12.75">
      <c r="A375" s="2"/>
      <c r="B375" s="134"/>
      <c r="C375" s="135"/>
      <c r="D375" s="86"/>
      <c r="E375" s="87" t="s">
        <v>401</v>
      </c>
      <c r="F375" s="88">
        <v>120000</v>
      </c>
      <c r="G375" s="89">
        <v>120000</v>
      </c>
      <c r="H375" s="90">
        <f>G375/F375</f>
        <v>1</v>
      </c>
      <c r="I375" s="48"/>
      <c r="J375" s="2"/>
      <c r="K375" s="2"/>
    </row>
    <row r="376" spans="1:11" s="3" customFormat="1" ht="12.75">
      <c r="A376" s="2"/>
      <c r="B376" s="134"/>
      <c r="C376" s="135"/>
      <c r="D376" s="86"/>
      <c r="E376" s="87"/>
      <c r="F376" s="88"/>
      <c r="G376" s="89"/>
      <c r="H376" s="90"/>
      <c r="I376" s="48"/>
      <c r="J376" s="2"/>
      <c r="K376" s="2"/>
    </row>
    <row r="377" spans="1:11" s="3" customFormat="1" ht="12.75">
      <c r="A377" s="2"/>
      <c r="B377" s="134"/>
      <c r="C377" s="135"/>
      <c r="D377" s="81">
        <v>90004</v>
      </c>
      <c r="E377" s="82" t="s">
        <v>402</v>
      </c>
      <c r="F377" s="83">
        <f>F378</f>
        <v>80000</v>
      </c>
      <c r="G377" s="84">
        <f>G378</f>
        <v>80000</v>
      </c>
      <c r="H377" s="85">
        <f>G377/F377</f>
        <v>1</v>
      </c>
      <c r="I377" s="48"/>
      <c r="J377" s="2"/>
      <c r="K377" s="2"/>
    </row>
    <row r="378" spans="1:11" s="3" customFormat="1" ht="12.75">
      <c r="A378" s="2"/>
      <c r="B378" s="134"/>
      <c r="C378" s="135"/>
      <c r="D378" s="86"/>
      <c r="E378" s="87" t="s">
        <v>403</v>
      </c>
      <c r="F378" s="88">
        <f>F379</f>
        <v>80000</v>
      </c>
      <c r="G378" s="89">
        <f>G379</f>
        <v>80000</v>
      </c>
      <c r="H378" s="90">
        <f aca="true" t="shared" si="11" ref="H378:H383">G378/F378</f>
        <v>1</v>
      </c>
      <c r="I378" s="48"/>
      <c r="J378" s="2"/>
      <c r="K378" s="2"/>
    </row>
    <row r="379" spans="1:11" s="3" customFormat="1" ht="12.75">
      <c r="A379" s="2"/>
      <c r="B379" s="134"/>
      <c r="C379" s="135"/>
      <c r="D379" s="86"/>
      <c r="E379" s="87" t="s">
        <v>404</v>
      </c>
      <c r="F379" s="88">
        <v>80000</v>
      </c>
      <c r="G379" s="89">
        <v>80000</v>
      </c>
      <c r="H379" s="90">
        <f t="shared" si="11"/>
        <v>1</v>
      </c>
      <c r="I379" s="48"/>
      <c r="J379" s="2"/>
      <c r="K379" s="2"/>
    </row>
    <row r="380" spans="1:11" s="3" customFormat="1" ht="12.75">
      <c r="A380" s="2"/>
      <c r="B380" s="134"/>
      <c r="C380" s="135"/>
      <c r="D380" s="86"/>
      <c r="E380" s="87"/>
      <c r="F380" s="88"/>
      <c r="G380" s="89"/>
      <c r="H380" s="90"/>
      <c r="I380" s="48"/>
      <c r="J380" s="2"/>
      <c r="K380" s="2"/>
    </row>
    <row r="381" spans="1:11" s="3" customFormat="1" ht="12.75">
      <c r="A381" s="2"/>
      <c r="B381" s="134"/>
      <c r="C381" s="135"/>
      <c r="D381" s="81">
        <v>90015</v>
      </c>
      <c r="E381" s="82" t="s">
        <v>405</v>
      </c>
      <c r="F381" s="83">
        <f>F382+F387</f>
        <v>502557</v>
      </c>
      <c r="G381" s="84">
        <f>G382+G387</f>
        <v>235481</v>
      </c>
      <c r="H381" s="85">
        <f t="shared" si="11"/>
        <v>0.4685657547303092</v>
      </c>
      <c r="I381" s="48"/>
      <c r="J381" s="2"/>
      <c r="K381" s="2"/>
    </row>
    <row r="382" spans="1:11" s="3" customFormat="1" ht="12.75">
      <c r="A382" s="2"/>
      <c r="B382" s="134"/>
      <c r="C382" s="135"/>
      <c r="D382" s="86"/>
      <c r="E382" s="87" t="s">
        <v>406</v>
      </c>
      <c r="F382" s="88">
        <f>SUM(F383:F385)</f>
        <v>462557</v>
      </c>
      <c r="G382" s="89">
        <f>SUM(G383:G385)</f>
        <v>235481</v>
      </c>
      <c r="H382" s="90">
        <f t="shared" si="11"/>
        <v>0.5090853667764189</v>
      </c>
      <c r="I382" s="48"/>
      <c r="J382" s="2"/>
      <c r="K382" s="2"/>
    </row>
    <row r="383" spans="1:11" s="3" customFormat="1" ht="12.75">
      <c r="A383" s="2"/>
      <c r="B383" s="141" t="s">
        <v>407</v>
      </c>
      <c r="C383" s="141"/>
      <c r="D383" s="141"/>
      <c r="E383" s="87" t="s">
        <v>408</v>
      </c>
      <c r="F383" s="88">
        <v>352557</v>
      </c>
      <c r="G383" s="89">
        <v>198182</v>
      </c>
      <c r="H383" s="90">
        <f t="shared" si="11"/>
        <v>0.5621275424966743</v>
      </c>
      <c r="I383" s="48"/>
      <c r="J383" s="2"/>
      <c r="K383" s="2"/>
    </row>
    <row r="384" spans="1:11" s="3" customFormat="1" ht="12.75">
      <c r="A384" s="2"/>
      <c r="B384" s="141"/>
      <c r="C384" s="141"/>
      <c r="D384" s="141"/>
      <c r="E384" s="87" t="s">
        <v>409</v>
      </c>
      <c r="F384" s="88">
        <v>90000</v>
      </c>
      <c r="G384" s="89">
        <v>37299</v>
      </c>
      <c r="H384" s="90">
        <f t="shared" si="11"/>
        <v>0.4144333333333333</v>
      </c>
      <c r="I384" s="48"/>
      <c r="J384" s="2"/>
      <c r="K384" s="2"/>
    </row>
    <row r="385" spans="1:11" s="3" customFormat="1" ht="12.75">
      <c r="A385" s="2"/>
      <c r="B385" s="141"/>
      <c r="C385" s="141"/>
      <c r="D385" s="141"/>
      <c r="E385" s="87" t="s">
        <v>410</v>
      </c>
      <c r="F385" s="88">
        <v>20000</v>
      </c>
      <c r="G385" s="89">
        <v>0</v>
      </c>
      <c r="H385" s="90">
        <v>0</v>
      </c>
      <c r="I385" s="48"/>
      <c r="J385" s="2"/>
      <c r="K385" s="2"/>
    </row>
    <row r="386" spans="1:11" s="3" customFormat="1" ht="12.75">
      <c r="A386" s="2"/>
      <c r="B386" s="134"/>
      <c r="C386" s="135"/>
      <c r="D386" s="86"/>
      <c r="E386" s="87"/>
      <c r="F386" s="88"/>
      <c r="G386" s="89"/>
      <c r="H386" s="90"/>
      <c r="I386" s="48"/>
      <c r="J386" s="2"/>
      <c r="K386" s="2"/>
    </row>
    <row r="387" spans="1:11" s="3" customFormat="1" ht="12.75">
      <c r="A387" s="2"/>
      <c r="B387" s="134"/>
      <c r="C387" s="135"/>
      <c r="D387" s="86"/>
      <c r="E387" s="87" t="s">
        <v>411</v>
      </c>
      <c r="F387" s="88">
        <f>SUM(F388:F389)</f>
        <v>40000</v>
      </c>
      <c r="G387" s="89">
        <f>SUM(G388:G389)</f>
        <v>0</v>
      </c>
      <c r="H387" s="90">
        <f>G387/F387</f>
        <v>0</v>
      </c>
      <c r="I387" s="48"/>
      <c r="J387" s="2"/>
      <c r="K387" s="2"/>
    </row>
    <row r="388" spans="1:11" s="3" customFormat="1" ht="12.75">
      <c r="A388" s="2"/>
      <c r="B388" s="141" t="s">
        <v>412</v>
      </c>
      <c r="C388" s="141"/>
      <c r="D388" s="141"/>
      <c r="E388" s="87" t="s">
        <v>413</v>
      </c>
      <c r="F388" s="88">
        <v>25000</v>
      </c>
      <c r="G388" s="89">
        <v>0</v>
      </c>
      <c r="H388" s="90">
        <v>0</v>
      </c>
      <c r="I388" s="48"/>
      <c r="J388" s="2"/>
      <c r="K388" s="2"/>
    </row>
    <row r="389" spans="1:11" s="3" customFormat="1" ht="12.75">
      <c r="A389" s="2"/>
      <c r="B389" s="141"/>
      <c r="C389" s="141"/>
      <c r="D389" s="141"/>
      <c r="E389" s="87" t="s">
        <v>414</v>
      </c>
      <c r="F389" s="88">
        <v>15000</v>
      </c>
      <c r="G389" s="89">
        <v>0</v>
      </c>
      <c r="H389" s="90">
        <v>0</v>
      </c>
      <c r="I389" s="48"/>
      <c r="J389" s="2"/>
      <c r="K389" s="2"/>
    </row>
    <row r="390" spans="1:11" s="3" customFormat="1" ht="12.75">
      <c r="A390" s="2"/>
      <c r="B390" s="134"/>
      <c r="C390" s="135"/>
      <c r="D390" s="86"/>
      <c r="E390" s="87"/>
      <c r="F390" s="88"/>
      <c r="G390" s="89"/>
      <c r="H390" s="90"/>
      <c r="I390" s="48"/>
      <c r="J390" s="2"/>
      <c r="K390" s="2"/>
    </row>
    <row r="391" spans="1:11" s="3" customFormat="1" ht="12.75">
      <c r="A391" s="2"/>
      <c r="B391" s="134"/>
      <c r="C391" s="135"/>
      <c r="D391" s="81">
        <v>90095</v>
      </c>
      <c r="E391" s="82" t="s">
        <v>415</v>
      </c>
      <c r="F391" s="83">
        <f>F392+F399</f>
        <v>140103</v>
      </c>
      <c r="G391" s="84">
        <v>46259</v>
      </c>
      <c r="H391" s="85">
        <v>0.33</v>
      </c>
      <c r="I391" s="48"/>
      <c r="J391" s="2"/>
      <c r="K391" s="2"/>
    </row>
    <row r="392" spans="1:11" s="3" customFormat="1" ht="12.75">
      <c r="A392" s="2"/>
      <c r="B392" s="134"/>
      <c r="C392" s="135"/>
      <c r="D392" s="86"/>
      <c r="E392" s="87" t="s">
        <v>416</v>
      </c>
      <c r="F392" s="88">
        <f>SUM(F393:F397)</f>
        <v>86443</v>
      </c>
      <c r="G392" s="89">
        <f>SUM(G393:G397)</f>
        <v>42599</v>
      </c>
      <c r="H392" s="90">
        <f>G392/F392</f>
        <v>0.49279872285783693</v>
      </c>
      <c r="I392" s="48"/>
      <c r="J392" s="2"/>
      <c r="K392" s="2"/>
    </row>
    <row r="393" spans="1:11" s="3" customFormat="1" ht="12.75">
      <c r="A393" s="2"/>
      <c r="B393" s="134"/>
      <c r="C393" s="135"/>
      <c r="D393" s="86"/>
      <c r="E393" s="87" t="s">
        <v>417</v>
      </c>
      <c r="F393" s="88">
        <v>70400</v>
      </c>
      <c r="G393" s="89">
        <v>30212</v>
      </c>
      <c r="H393" s="90">
        <f>G393/F393</f>
        <v>0.42914772727272726</v>
      </c>
      <c r="I393" s="170"/>
      <c r="J393" s="2"/>
      <c r="K393" s="2"/>
    </row>
    <row r="394" spans="1:11" s="3" customFormat="1" ht="12.75" customHeight="1">
      <c r="A394" s="2"/>
      <c r="B394" s="134"/>
      <c r="C394" s="135"/>
      <c r="D394" s="86"/>
      <c r="E394" s="87" t="s">
        <v>418</v>
      </c>
      <c r="F394" s="88">
        <v>9500</v>
      </c>
      <c r="G394" s="89">
        <v>9500</v>
      </c>
      <c r="H394" s="90">
        <v>1</v>
      </c>
      <c r="I394" s="48"/>
      <c r="J394" s="2"/>
      <c r="K394" s="2"/>
    </row>
    <row r="395" spans="1:11" s="3" customFormat="1" ht="12.75">
      <c r="A395" s="2"/>
      <c r="B395" s="134"/>
      <c r="C395" s="135"/>
      <c r="D395" s="86"/>
      <c r="E395" s="197" t="s">
        <v>419</v>
      </c>
      <c r="F395" s="88">
        <v>1443</v>
      </c>
      <c r="G395" s="89">
        <v>1443</v>
      </c>
      <c r="H395" s="90">
        <f>G395/F395</f>
        <v>1</v>
      </c>
      <c r="I395" s="48"/>
      <c r="J395" s="2"/>
      <c r="K395" s="2"/>
    </row>
    <row r="396" spans="1:11" s="3" customFormat="1" ht="12.75">
      <c r="A396" s="2"/>
      <c r="B396" s="134"/>
      <c r="C396" s="135"/>
      <c r="D396" s="86"/>
      <c r="E396" s="197" t="s">
        <v>420</v>
      </c>
      <c r="F396" s="88">
        <v>3500</v>
      </c>
      <c r="G396" s="89">
        <v>305</v>
      </c>
      <c r="H396" s="90">
        <f>G396/F396</f>
        <v>0.08714285714285715</v>
      </c>
      <c r="I396" s="48"/>
      <c r="J396" s="2"/>
      <c r="K396" s="2"/>
    </row>
    <row r="397" spans="1:11" s="3" customFormat="1" ht="12.75">
      <c r="A397" s="2"/>
      <c r="B397" s="134"/>
      <c r="C397" s="135"/>
      <c r="D397" s="86"/>
      <c r="E397" s="197" t="s">
        <v>421</v>
      </c>
      <c r="F397" s="88">
        <v>1600</v>
      </c>
      <c r="G397" s="89">
        <v>1139</v>
      </c>
      <c r="H397" s="90" t="s">
        <v>422</v>
      </c>
      <c r="I397" s="48"/>
      <c r="J397" s="2"/>
      <c r="K397" s="2"/>
    </row>
    <row r="398" spans="1:11" s="3" customFormat="1" ht="12.75">
      <c r="A398" s="2"/>
      <c r="B398" s="134"/>
      <c r="C398" s="135"/>
      <c r="D398" s="86"/>
      <c r="E398" s="197"/>
      <c r="F398" s="88"/>
      <c r="G398" s="89"/>
      <c r="H398" s="90"/>
      <c r="I398" s="48"/>
      <c r="J398" s="2"/>
      <c r="K398" s="2"/>
    </row>
    <row r="399" spans="1:11" s="3" customFormat="1" ht="12.75">
      <c r="A399" s="2"/>
      <c r="B399" s="134"/>
      <c r="C399" s="135"/>
      <c r="D399" s="86"/>
      <c r="E399" s="197" t="s">
        <v>423</v>
      </c>
      <c r="F399" s="88">
        <f>SUM(F400:F401)</f>
        <v>53660</v>
      </c>
      <c r="G399" s="89">
        <f>SUM(G400:G401)</f>
        <v>3660</v>
      </c>
      <c r="H399" s="90">
        <v>0.068</v>
      </c>
      <c r="I399" s="48"/>
      <c r="J399" s="2"/>
      <c r="K399" s="2"/>
    </row>
    <row r="400" spans="1:11" s="3" customFormat="1" ht="24.75">
      <c r="A400" s="2"/>
      <c r="B400" s="141" t="s">
        <v>424</v>
      </c>
      <c r="C400" s="141"/>
      <c r="D400" s="141"/>
      <c r="E400" s="197" t="s">
        <v>425</v>
      </c>
      <c r="F400" s="88">
        <v>3660</v>
      </c>
      <c r="G400" s="89">
        <v>3660</v>
      </c>
      <c r="H400" s="90">
        <v>1</v>
      </c>
      <c r="I400" s="48"/>
      <c r="J400" s="2"/>
      <c r="K400" s="2"/>
    </row>
    <row r="401" spans="1:11" s="3" customFormat="1" ht="12.75">
      <c r="A401" s="2"/>
      <c r="B401" s="141"/>
      <c r="C401" s="141"/>
      <c r="D401" s="141"/>
      <c r="E401" s="197" t="s">
        <v>426</v>
      </c>
      <c r="F401" s="88">
        <v>50000</v>
      </c>
      <c r="G401" s="89">
        <v>0</v>
      </c>
      <c r="H401" s="90">
        <v>0</v>
      </c>
      <c r="I401" s="48"/>
      <c r="J401" s="2"/>
      <c r="K401" s="2"/>
    </row>
    <row r="402" spans="1:11" s="3" customFormat="1" ht="12.75">
      <c r="A402" s="2"/>
      <c r="B402" s="95"/>
      <c r="C402" s="96"/>
      <c r="D402" s="97"/>
      <c r="E402" s="198"/>
      <c r="F402" s="99"/>
      <c r="G402" s="100"/>
      <c r="H402" s="142"/>
      <c r="I402" s="48"/>
      <c r="J402" s="2"/>
      <c r="K402" s="2"/>
    </row>
    <row r="403" spans="1:11" s="3" customFormat="1" ht="12.75">
      <c r="A403" s="2"/>
      <c r="B403" s="121" t="s">
        <v>427</v>
      </c>
      <c r="C403" s="65">
        <v>921</v>
      </c>
      <c r="D403" s="199"/>
      <c r="E403" s="67" t="s">
        <v>428</v>
      </c>
      <c r="F403" s="68">
        <f>F405+F409+F413</f>
        <v>840080</v>
      </c>
      <c r="G403" s="69">
        <f>G405+G409+G413</f>
        <v>499436</v>
      </c>
      <c r="H403" s="70">
        <f aca="true" t="shared" si="12" ref="H403:H413">G403/F403</f>
        <v>0.5945100466622226</v>
      </c>
      <c r="I403" s="170"/>
      <c r="J403" s="2"/>
      <c r="K403" s="2"/>
    </row>
    <row r="404" spans="1:11" s="158" customFormat="1" ht="12.75">
      <c r="A404" s="151"/>
      <c r="B404" s="122"/>
      <c r="C404" s="73"/>
      <c r="D404" s="200"/>
      <c r="E404" s="75"/>
      <c r="F404" s="76"/>
      <c r="G404" s="77"/>
      <c r="H404" s="112"/>
      <c r="I404" s="201"/>
      <c r="J404" s="151"/>
      <c r="K404" s="151"/>
    </row>
    <row r="405" spans="1:11" s="3" customFormat="1" ht="12.75">
      <c r="A405" s="2"/>
      <c r="B405" s="134"/>
      <c r="C405" s="135"/>
      <c r="D405" s="81">
        <v>92109</v>
      </c>
      <c r="E405" s="82" t="s">
        <v>429</v>
      </c>
      <c r="F405" s="83">
        <f>F406</f>
        <v>617580</v>
      </c>
      <c r="G405" s="84">
        <f>G406</f>
        <v>390000</v>
      </c>
      <c r="H405" s="85">
        <f t="shared" si="12"/>
        <v>0.6314971339745458</v>
      </c>
      <c r="I405" s="48"/>
      <c r="J405" s="2"/>
      <c r="K405" s="2"/>
    </row>
    <row r="406" spans="1:11" s="3" customFormat="1" ht="12.75">
      <c r="A406" s="2"/>
      <c r="B406" s="134"/>
      <c r="C406" s="135"/>
      <c r="D406" s="86"/>
      <c r="E406" s="87" t="s">
        <v>430</v>
      </c>
      <c r="F406" s="88">
        <f>F407</f>
        <v>617580</v>
      </c>
      <c r="G406" s="89">
        <f>G407</f>
        <v>390000</v>
      </c>
      <c r="H406" s="90">
        <f t="shared" si="12"/>
        <v>0.6314971339745458</v>
      </c>
      <c r="I406" s="48"/>
      <c r="J406" s="2"/>
      <c r="K406" s="2"/>
    </row>
    <row r="407" spans="1:11" s="3" customFormat="1" ht="12.75">
      <c r="A407" s="2"/>
      <c r="B407" s="134"/>
      <c r="C407" s="135"/>
      <c r="D407" s="185"/>
      <c r="E407" s="87" t="s">
        <v>431</v>
      </c>
      <c r="F407" s="88">
        <v>617580</v>
      </c>
      <c r="G407" s="89">
        <v>390000</v>
      </c>
      <c r="H407" s="90">
        <f t="shared" si="12"/>
        <v>0.6314971339745458</v>
      </c>
      <c r="I407" s="48"/>
      <c r="J407" s="2"/>
      <c r="K407" s="2"/>
    </row>
    <row r="408" spans="1:11" s="3" customFormat="1" ht="12.75">
      <c r="A408" s="2"/>
      <c r="B408" s="134"/>
      <c r="C408" s="135"/>
      <c r="D408" s="185"/>
      <c r="E408" s="87"/>
      <c r="F408" s="88"/>
      <c r="G408" s="89"/>
      <c r="H408" s="90"/>
      <c r="I408" s="48"/>
      <c r="J408" s="2"/>
      <c r="K408" s="2"/>
    </row>
    <row r="409" spans="1:11" s="3" customFormat="1" ht="12.75">
      <c r="A409" s="2"/>
      <c r="B409" s="134"/>
      <c r="C409" s="135"/>
      <c r="D409" s="81">
        <v>92116</v>
      </c>
      <c r="E409" s="82" t="s">
        <v>432</v>
      </c>
      <c r="F409" s="83">
        <f>F410</f>
        <v>182000</v>
      </c>
      <c r="G409" s="84">
        <f>G410</f>
        <v>107036</v>
      </c>
      <c r="H409" s="85">
        <f t="shared" si="12"/>
        <v>0.5881098901098901</v>
      </c>
      <c r="I409" s="48"/>
      <c r="J409" s="2"/>
      <c r="K409" s="2"/>
    </row>
    <row r="410" spans="1:11" s="3" customFormat="1" ht="12.75">
      <c r="A410" s="2"/>
      <c r="B410" s="134"/>
      <c r="C410" s="135"/>
      <c r="D410" s="86"/>
      <c r="E410" s="87" t="s">
        <v>433</v>
      </c>
      <c r="F410" s="88">
        <f>F411</f>
        <v>182000</v>
      </c>
      <c r="G410" s="89">
        <f>G411</f>
        <v>107036</v>
      </c>
      <c r="H410" s="90">
        <f t="shared" si="12"/>
        <v>0.5881098901098901</v>
      </c>
      <c r="I410" s="48"/>
      <c r="J410" s="2"/>
      <c r="K410" s="2"/>
    </row>
    <row r="411" spans="1:11" s="3" customFormat="1" ht="12.75">
      <c r="A411" s="2"/>
      <c r="B411" s="134"/>
      <c r="C411" s="135"/>
      <c r="D411" s="86"/>
      <c r="E411" s="87" t="s">
        <v>434</v>
      </c>
      <c r="F411" s="88">
        <v>182000</v>
      </c>
      <c r="G411" s="89">
        <v>107036</v>
      </c>
      <c r="H411" s="90">
        <f t="shared" si="12"/>
        <v>0.5881098901098901</v>
      </c>
      <c r="I411" s="48"/>
      <c r="J411" s="2"/>
      <c r="K411" s="2"/>
    </row>
    <row r="412" spans="1:11" s="3" customFormat="1" ht="12.75">
      <c r="A412" s="2"/>
      <c r="B412" s="134"/>
      <c r="C412" s="135"/>
      <c r="D412" s="86"/>
      <c r="E412" s="87"/>
      <c r="F412" s="88"/>
      <c r="G412" s="89"/>
      <c r="H412" s="90"/>
      <c r="I412" s="48"/>
      <c r="J412" s="2"/>
      <c r="K412" s="2"/>
    </row>
    <row r="413" spans="1:11" s="3" customFormat="1" ht="12.75">
      <c r="A413" s="2"/>
      <c r="B413" s="134"/>
      <c r="C413" s="135"/>
      <c r="D413" s="81">
        <v>92195</v>
      </c>
      <c r="E413" s="82" t="s">
        <v>435</v>
      </c>
      <c r="F413" s="83">
        <f>F414</f>
        <v>40500</v>
      </c>
      <c r="G413" s="84">
        <f>G414</f>
        <v>2400</v>
      </c>
      <c r="H413" s="85">
        <f t="shared" si="12"/>
        <v>0.05925925925925926</v>
      </c>
      <c r="I413" s="48"/>
      <c r="J413" s="2"/>
      <c r="K413" s="2"/>
    </row>
    <row r="414" spans="1:11" s="3" customFormat="1" ht="12.75">
      <c r="A414" s="2"/>
      <c r="B414" s="134"/>
      <c r="C414" s="135"/>
      <c r="D414" s="136"/>
      <c r="E414" s="137" t="s">
        <v>436</v>
      </c>
      <c r="F414" s="138">
        <f>SUM(F415:F416)</f>
        <v>40500</v>
      </c>
      <c r="G414" s="139">
        <f>SUM(G415:G416)</f>
        <v>2400</v>
      </c>
      <c r="H414" s="140">
        <f t="shared" si="12"/>
        <v>0.05925925925925926</v>
      </c>
      <c r="I414" s="48"/>
      <c r="J414" s="2"/>
      <c r="K414" s="2"/>
    </row>
    <row r="415" spans="1:11" s="3" customFormat="1" ht="12.75">
      <c r="A415" s="2"/>
      <c r="B415" s="159" t="s">
        <v>437</v>
      </c>
      <c r="C415" s="159"/>
      <c r="D415" s="159"/>
      <c r="E415" s="137" t="s">
        <v>438</v>
      </c>
      <c r="F415" s="138">
        <v>28000</v>
      </c>
      <c r="G415" s="139">
        <v>2400</v>
      </c>
      <c r="H415" s="140">
        <f t="shared" si="12"/>
        <v>0.08571428571428572</v>
      </c>
      <c r="I415" s="48"/>
      <c r="J415" s="2"/>
      <c r="K415" s="2"/>
    </row>
    <row r="416" spans="1:11" s="3" customFormat="1" ht="12.75">
      <c r="A416" s="2"/>
      <c r="B416" s="159"/>
      <c r="C416" s="159"/>
      <c r="D416" s="159"/>
      <c r="E416" s="87" t="s">
        <v>439</v>
      </c>
      <c r="F416" s="88">
        <v>12500</v>
      </c>
      <c r="G416" s="89">
        <v>0</v>
      </c>
      <c r="H416" s="140">
        <f t="shared" si="12"/>
        <v>0</v>
      </c>
      <c r="I416" s="48"/>
      <c r="J416" s="2"/>
      <c r="K416" s="2"/>
    </row>
    <row r="417" spans="1:11" s="3" customFormat="1" ht="12.75">
      <c r="A417" s="2"/>
      <c r="B417" s="95"/>
      <c r="C417" s="116"/>
      <c r="D417" s="117"/>
      <c r="E417" s="118"/>
      <c r="F417" s="119"/>
      <c r="G417" s="120"/>
      <c r="H417" s="101"/>
      <c r="I417" s="48"/>
      <c r="J417" s="2"/>
      <c r="K417" s="2"/>
    </row>
    <row r="418" spans="1:11" s="3" customFormat="1" ht="12.75">
      <c r="A418" s="2"/>
      <c r="B418" s="121" t="s">
        <v>440</v>
      </c>
      <c r="C418" s="65">
        <v>926</v>
      </c>
      <c r="D418" s="199"/>
      <c r="E418" s="67" t="s">
        <v>441</v>
      </c>
      <c r="F418" s="68">
        <f>F420</f>
        <v>56500</v>
      </c>
      <c r="G418" s="69">
        <f>G420</f>
        <v>43643</v>
      </c>
      <c r="H418" s="70">
        <f aca="true" t="shared" si="13" ref="H418:H424">G418/F418</f>
        <v>0.7724424778761062</v>
      </c>
      <c r="I418" s="48"/>
      <c r="J418" s="2"/>
      <c r="K418" s="2"/>
    </row>
    <row r="419" spans="1:11" s="3" customFormat="1" ht="12.75">
      <c r="A419" s="2"/>
      <c r="B419" s="122"/>
      <c r="C419" s="73"/>
      <c r="D419" s="200"/>
      <c r="E419" s="75"/>
      <c r="F419" s="76"/>
      <c r="G419" s="77"/>
      <c r="H419" s="112"/>
      <c r="I419" s="48"/>
      <c r="J419" s="2"/>
      <c r="K419" s="2"/>
    </row>
    <row r="420" spans="1:11" s="3" customFormat="1" ht="12.75">
      <c r="A420" s="2"/>
      <c r="B420" s="134"/>
      <c r="C420" s="135"/>
      <c r="D420" s="81">
        <v>92695</v>
      </c>
      <c r="E420" s="82" t="s">
        <v>442</v>
      </c>
      <c r="F420" s="83">
        <f>F421</f>
        <v>56500</v>
      </c>
      <c r="G420" s="84">
        <f>G421</f>
        <v>43643</v>
      </c>
      <c r="H420" s="85">
        <f t="shared" si="13"/>
        <v>0.7724424778761062</v>
      </c>
      <c r="I420" s="48"/>
      <c r="J420" s="2"/>
      <c r="K420" s="2"/>
    </row>
    <row r="421" spans="1:11" s="3" customFormat="1" ht="12.75">
      <c r="A421" s="2"/>
      <c r="B421" s="134"/>
      <c r="C421" s="135"/>
      <c r="D421" s="136"/>
      <c r="E421" s="137" t="s">
        <v>443</v>
      </c>
      <c r="F421" s="138">
        <f>SUM(F422:F424)</f>
        <v>56500</v>
      </c>
      <c r="G421" s="139">
        <f>SUM(G422:G424)</f>
        <v>43643</v>
      </c>
      <c r="H421" s="140">
        <f t="shared" si="13"/>
        <v>0.7724424778761062</v>
      </c>
      <c r="I421" s="48"/>
      <c r="J421" s="2"/>
      <c r="K421" s="2"/>
    </row>
    <row r="422" spans="1:11" s="3" customFormat="1" ht="12.75">
      <c r="A422" s="2"/>
      <c r="B422" s="134"/>
      <c r="C422" s="135"/>
      <c r="D422" s="136"/>
      <c r="E422" s="137" t="s">
        <v>444</v>
      </c>
      <c r="F422" s="138">
        <v>20000</v>
      </c>
      <c r="G422" s="139">
        <v>12500</v>
      </c>
      <c r="H422" s="140">
        <f t="shared" si="13"/>
        <v>0.625</v>
      </c>
      <c r="I422" s="48"/>
      <c r="J422" s="2"/>
      <c r="K422" s="2"/>
    </row>
    <row r="423" spans="1:11" s="3" customFormat="1" ht="12.75">
      <c r="A423" s="2"/>
      <c r="B423" s="134"/>
      <c r="C423" s="135"/>
      <c r="D423" s="136"/>
      <c r="E423" s="137" t="s">
        <v>445</v>
      </c>
      <c r="F423" s="138">
        <v>29000</v>
      </c>
      <c r="G423" s="139">
        <v>28972</v>
      </c>
      <c r="H423" s="140">
        <f t="shared" si="13"/>
        <v>0.9990344827586207</v>
      </c>
      <c r="I423" s="48"/>
      <c r="J423" s="2"/>
      <c r="K423" s="2"/>
    </row>
    <row r="424" spans="1:11" s="3" customFormat="1" ht="24.75">
      <c r="A424" s="2"/>
      <c r="B424" s="134"/>
      <c r="C424" s="135"/>
      <c r="D424" s="136"/>
      <c r="E424" s="137" t="s">
        <v>446</v>
      </c>
      <c r="F424" s="138">
        <v>7500</v>
      </c>
      <c r="G424" s="139">
        <v>2171</v>
      </c>
      <c r="H424" s="140">
        <f t="shared" si="13"/>
        <v>0.28946666666666665</v>
      </c>
      <c r="I424" s="170"/>
      <c r="J424" s="2"/>
      <c r="K424" s="2"/>
    </row>
    <row r="425" spans="1:11" s="3" customFormat="1" ht="12.75">
      <c r="A425" s="2"/>
      <c r="B425" s="95"/>
      <c r="C425" s="96"/>
      <c r="D425" s="97"/>
      <c r="E425" s="98"/>
      <c r="F425" s="99"/>
      <c r="G425" s="100"/>
      <c r="H425" s="142"/>
      <c r="I425" s="170"/>
      <c r="J425" s="2"/>
      <c r="K425" s="2"/>
    </row>
    <row r="426" spans="1:11" s="3" customFormat="1" ht="12.75">
      <c r="A426" s="2"/>
      <c r="B426" s="202"/>
      <c r="C426" s="202"/>
      <c r="D426" s="202"/>
      <c r="E426" s="203" t="s">
        <v>447</v>
      </c>
      <c r="F426" s="204">
        <f>F418+F403+F357+F337+F271+F257+F185+F180+F173+F133+F114+F80+F70+F54+F37+F29+F8+F164</f>
        <v>17112152</v>
      </c>
      <c r="G426" s="205">
        <f>G418+G403+G357+G337+G271+G257+G185+G180+G173+G133+G114+G80+G70+G54+G37+G29+G8+G164</f>
        <v>7900811.7</v>
      </c>
      <c r="H426" s="206">
        <f t="shared" si="13"/>
        <v>0.4617076624845315</v>
      </c>
      <c r="I426" s="48"/>
      <c r="J426" s="2"/>
      <c r="K426" s="2"/>
    </row>
    <row r="427" spans="1:11" s="3" customFormat="1" ht="12.75">
      <c r="A427" s="2"/>
      <c r="B427" s="202"/>
      <c r="C427" s="202"/>
      <c r="D427" s="202"/>
      <c r="E427" s="203"/>
      <c r="F427" s="204"/>
      <c r="G427" s="205"/>
      <c r="H427" s="206"/>
      <c r="I427" s="48"/>
      <c r="J427" s="207"/>
      <c r="K427" s="207"/>
    </row>
  </sheetData>
  <mergeCells count="113">
    <mergeCell ref="B1:H1"/>
    <mergeCell ref="B3:H3"/>
    <mergeCell ref="B4:B5"/>
    <mergeCell ref="C4:C5"/>
    <mergeCell ref="D4:D5"/>
    <mergeCell ref="E4:E5"/>
    <mergeCell ref="F4:F5"/>
    <mergeCell ref="G4:G5"/>
    <mergeCell ref="H4:H5"/>
    <mergeCell ref="B12:D12"/>
    <mergeCell ref="B16:D19"/>
    <mergeCell ref="B23:D23"/>
    <mergeCell ref="B27:D27"/>
    <mergeCell ref="B33:D34"/>
    <mergeCell ref="B41:D42"/>
    <mergeCell ref="B45:D48"/>
    <mergeCell ref="E45:E46"/>
    <mergeCell ref="F45:F46"/>
    <mergeCell ref="G45:G46"/>
    <mergeCell ref="H45:H46"/>
    <mergeCell ref="B52:D52"/>
    <mergeCell ref="B58:D59"/>
    <mergeCell ref="B62:D63"/>
    <mergeCell ref="B67:D68"/>
    <mergeCell ref="B74:D74"/>
    <mergeCell ref="B78:D78"/>
    <mergeCell ref="B96:D99"/>
    <mergeCell ref="E96:E99"/>
    <mergeCell ref="F96:F99"/>
    <mergeCell ref="G96:G99"/>
    <mergeCell ref="H96:H99"/>
    <mergeCell ref="B102:D103"/>
    <mergeCell ref="E102:E103"/>
    <mergeCell ref="F102:F103"/>
    <mergeCell ref="G102:G103"/>
    <mergeCell ref="H102:H103"/>
    <mergeCell ref="B107:D112"/>
    <mergeCell ref="A120:A122"/>
    <mergeCell ref="B120:B122"/>
    <mergeCell ref="C120:C122"/>
    <mergeCell ref="D120:D122"/>
    <mergeCell ref="E120:E122"/>
    <mergeCell ref="F120:F122"/>
    <mergeCell ref="G120:G122"/>
    <mergeCell ref="H120:H122"/>
    <mergeCell ref="B124:D126"/>
    <mergeCell ref="E125:E126"/>
    <mergeCell ref="F125:F126"/>
    <mergeCell ref="G125:G126"/>
    <mergeCell ref="H125:H126"/>
    <mergeCell ref="B130:D131"/>
    <mergeCell ref="E130:E131"/>
    <mergeCell ref="F130:F131"/>
    <mergeCell ref="G130:G131"/>
    <mergeCell ref="H130:H131"/>
    <mergeCell ref="B137:D137"/>
    <mergeCell ref="B140:D143"/>
    <mergeCell ref="E140:E143"/>
    <mergeCell ref="F140:F143"/>
    <mergeCell ref="G140:G143"/>
    <mergeCell ref="H140:H143"/>
    <mergeCell ref="B147:D149"/>
    <mergeCell ref="B152:D154"/>
    <mergeCell ref="E153:E154"/>
    <mergeCell ref="F153:F154"/>
    <mergeCell ref="G153:G154"/>
    <mergeCell ref="H153:H154"/>
    <mergeCell ref="B158:D159"/>
    <mergeCell ref="B162:D162"/>
    <mergeCell ref="B168:D171"/>
    <mergeCell ref="B175:B176"/>
    <mergeCell ref="C175:C176"/>
    <mergeCell ref="D175:D176"/>
    <mergeCell ref="E175:E176"/>
    <mergeCell ref="F175:F176"/>
    <mergeCell ref="G175:G176"/>
    <mergeCell ref="H175:H176"/>
    <mergeCell ref="B178:D178"/>
    <mergeCell ref="B194:D195"/>
    <mergeCell ref="B196:D196"/>
    <mergeCell ref="B204:D204"/>
    <mergeCell ref="B205:D205"/>
    <mergeCell ref="B214:D214"/>
    <mergeCell ref="B215:D215"/>
    <mergeCell ref="B219:D219"/>
    <mergeCell ref="B229:D229"/>
    <mergeCell ref="B236:D236"/>
    <mergeCell ref="B250:D250"/>
    <mergeCell ref="B255:D255"/>
    <mergeCell ref="B261:D261"/>
    <mergeCell ref="B267:D267"/>
    <mergeCell ref="B275:D291"/>
    <mergeCell ref="B294:D294"/>
    <mergeCell ref="B298:D298"/>
    <mergeCell ref="B305:D308"/>
    <mergeCell ref="B313:D313"/>
    <mergeCell ref="B319:D319"/>
    <mergeCell ref="B326:D326"/>
    <mergeCell ref="B331:D331"/>
    <mergeCell ref="B335:D335"/>
    <mergeCell ref="B346:D346"/>
    <mergeCell ref="B347:D347"/>
    <mergeCell ref="B355:D355"/>
    <mergeCell ref="B369:D369"/>
    <mergeCell ref="B383:D385"/>
    <mergeCell ref="B388:D389"/>
    <mergeCell ref="B400:D401"/>
    <mergeCell ref="B415:D416"/>
    <mergeCell ref="B426:D427"/>
    <mergeCell ref="E426:E427"/>
    <mergeCell ref="F426:F427"/>
    <mergeCell ref="G426:G427"/>
    <mergeCell ref="H426:H427"/>
  </mergeCells>
  <printOptions horizontalCentered="1"/>
  <pageMargins left="1.3777777777777778" right="0.7479166666666667" top="1.2597222222222222" bottom="0.6694444444444445" header="0.5" footer="0.5"/>
  <pageSetup fitToHeight="0"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H111"/>
  <sheetViews>
    <sheetView workbookViewId="0" topLeftCell="A76">
      <selection activeCell="D112" sqref="D112"/>
    </sheetView>
  </sheetViews>
  <sheetFormatPr defaultColWidth="9.140625" defaultRowHeight="12.75"/>
  <cols>
    <col min="1" max="1" width="6.28125" style="1" customWidth="1"/>
    <col min="2" max="2" width="7.28125" style="1" customWidth="1"/>
    <col min="3" max="3" width="9.7109375" style="1" customWidth="1"/>
    <col min="4" max="4" width="61.28125" style="1" customWidth="1"/>
    <col min="5" max="5" width="10.57421875" style="1" customWidth="1"/>
    <col min="6" max="6" width="11.28125" style="1" customWidth="1"/>
    <col min="7" max="256" width="9.00390625" style="0" customWidth="1"/>
  </cols>
  <sheetData>
    <row r="1" spans="4:6" s="2" customFormat="1" ht="12.75">
      <c r="D1" s="208" t="s">
        <v>448</v>
      </c>
      <c r="E1" s="208"/>
      <c r="F1" s="208"/>
    </row>
    <row r="2" spans="4:6" s="2" customFormat="1" ht="12.75">
      <c r="D2" s="208" t="s">
        <v>449</v>
      </c>
      <c r="E2" s="208"/>
      <c r="F2" s="208"/>
    </row>
    <row r="3" spans="4:6" s="2" customFormat="1" ht="12.75">
      <c r="D3" s="208"/>
      <c r="E3" s="208"/>
      <c r="F3" s="208" t="s">
        <v>450</v>
      </c>
    </row>
    <row r="4" spans="2:8" s="2" customFormat="1" ht="12.75">
      <c r="B4" s="4"/>
      <c r="C4" s="4"/>
      <c r="D4" s="4"/>
      <c r="E4" s="4"/>
      <c r="F4" s="4"/>
      <c r="G4" s="4"/>
      <c r="H4" s="4"/>
    </row>
    <row r="5" spans="1:8" s="2" customFormat="1" ht="12.75">
      <c r="A5" s="4" t="s">
        <v>451</v>
      </c>
      <c r="B5" s="4"/>
      <c r="C5" s="4"/>
      <c r="D5" s="4"/>
      <c r="E5" s="4"/>
      <c r="F5" s="4"/>
      <c r="G5" s="4"/>
      <c r="H5" s="4"/>
    </row>
    <row r="6" s="2" customFormat="1" ht="12.75"/>
    <row r="7" spans="1:7" s="2" customFormat="1" ht="12.75" customHeight="1">
      <c r="A7" s="49" t="s">
        <v>452</v>
      </c>
      <c r="B7" s="50" t="s">
        <v>453</v>
      </c>
      <c r="C7" s="51" t="s">
        <v>454</v>
      </c>
      <c r="D7" s="52" t="s">
        <v>455</v>
      </c>
      <c r="E7" s="52" t="s">
        <v>456</v>
      </c>
      <c r="F7" s="52" t="s">
        <v>457</v>
      </c>
      <c r="G7" s="52" t="s">
        <v>458</v>
      </c>
    </row>
    <row r="8" spans="1:7" s="2" customFormat="1" ht="12.75">
      <c r="A8" s="49"/>
      <c r="B8" s="50"/>
      <c r="C8" s="51"/>
      <c r="D8" s="52"/>
      <c r="E8" s="52"/>
      <c r="F8" s="52"/>
      <c r="G8" s="52"/>
    </row>
    <row r="9" spans="1:7" s="2" customFormat="1" ht="12.75">
      <c r="A9" s="209">
        <v>1</v>
      </c>
      <c r="B9" s="210">
        <v>2</v>
      </c>
      <c r="C9" s="211">
        <v>3</v>
      </c>
      <c r="D9" s="212">
        <v>4</v>
      </c>
      <c r="E9" s="212">
        <v>5</v>
      </c>
      <c r="F9" s="212">
        <v>6</v>
      </c>
      <c r="G9" s="212">
        <v>7</v>
      </c>
    </row>
    <row r="10" spans="1:7" s="2" customFormat="1" ht="12.75">
      <c r="A10" s="213"/>
      <c r="B10" s="214"/>
      <c r="C10" s="215"/>
      <c r="D10" s="216"/>
      <c r="E10" s="216"/>
      <c r="F10" s="216"/>
      <c r="G10" s="216"/>
    </row>
    <row r="11" spans="1:7" s="2" customFormat="1" ht="12.75">
      <c r="A11" s="64">
        <v>1</v>
      </c>
      <c r="B11" s="65" t="s">
        <v>459</v>
      </c>
      <c r="C11" s="66"/>
      <c r="D11" s="67" t="s">
        <v>460</v>
      </c>
      <c r="E11" s="69">
        <f>E13</f>
        <v>314880</v>
      </c>
      <c r="F11" s="69">
        <f>F13</f>
        <v>6231</v>
      </c>
      <c r="G11" s="70">
        <f>F11/E11</f>
        <v>0.019788490853658535</v>
      </c>
    </row>
    <row r="12" spans="1:7" s="2" customFormat="1" ht="12.75">
      <c r="A12" s="217"/>
      <c r="B12" s="218"/>
      <c r="C12" s="219"/>
      <c r="D12" s="220"/>
      <c r="E12" s="221"/>
      <c r="F12" s="221"/>
      <c r="G12" s="221"/>
    </row>
    <row r="13" spans="1:7" s="2" customFormat="1" ht="12.75">
      <c r="A13" s="93"/>
      <c r="B13" s="94"/>
      <c r="C13" s="81" t="s">
        <v>461</v>
      </c>
      <c r="D13" s="82" t="s">
        <v>462</v>
      </c>
      <c r="E13" s="84">
        <f>SUM(E15:E18)</f>
        <v>314880</v>
      </c>
      <c r="F13" s="84">
        <f>SUM(F15:F18)</f>
        <v>6231</v>
      </c>
      <c r="G13" s="85">
        <f>F13/E13</f>
        <v>0.019788490853658535</v>
      </c>
    </row>
    <row r="14" spans="1:7" s="2" customFormat="1" ht="12.75">
      <c r="A14" s="93"/>
      <c r="B14" s="94"/>
      <c r="C14" s="81"/>
      <c r="D14" s="82"/>
      <c r="E14" s="84"/>
      <c r="F14" s="84"/>
      <c r="G14" s="85"/>
    </row>
    <row r="15" spans="1:7" s="2" customFormat="1" ht="24.75">
      <c r="A15" s="91" t="s">
        <v>463</v>
      </c>
      <c r="B15" s="91"/>
      <c r="C15" s="91"/>
      <c r="D15" s="87" t="s">
        <v>464</v>
      </c>
      <c r="E15" s="89">
        <v>250000</v>
      </c>
      <c r="F15" s="89">
        <v>1188</v>
      </c>
      <c r="G15" s="90">
        <f>F15/E15</f>
        <v>0.004752</v>
      </c>
    </row>
    <row r="16" spans="1:7" s="2" customFormat="1" ht="24.75">
      <c r="A16" s="91"/>
      <c r="B16" s="91"/>
      <c r="C16" s="91"/>
      <c r="D16" s="87" t="s">
        <v>465</v>
      </c>
      <c r="E16" s="89">
        <v>45000</v>
      </c>
      <c r="F16" s="89">
        <v>0</v>
      </c>
      <c r="G16" s="90">
        <f>F16/E16</f>
        <v>0</v>
      </c>
    </row>
    <row r="17" spans="1:7" s="2" customFormat="1" ht="24.75">
      <c r="A17" s="91"/>
      <c r="B17" s="91"/>
      <c r="C17" s="91"/>
      <c r="D17" s="87" t="s">
        <v>466</v>
      </c>
      <c r="E17" s="89">
        <v>4880</v>
      </c>
      <c r="F17" s="89">
        <v>4880</v>
      </c>
      <c r="G17" s="90">
        <f>F17/E17</f>
        <v>1</v>
      </c>
    </row>
    <row r="18" spans="1:7" s="2" customFormat="1" ht="12.75">
      <c r="A18" s="91"/>
      <c r="B18" s="91"/>
      <c r="C18" s="91"/>
      <c r="D18" s="87" t="s">
        <v>467</v>
      </c>
      <c r="E18" s="89">
        <v>15000</v>
      </c>
      <c r="F18" s="89">
        <v>163</v>
      </c>
      <c r="G18" s="90">
        <f>F18/E18</f>
        <v>0.010866666666666667</v>
      </c>
    </row>
    <row r="19" spans="1:7" s="2" customFormat="1" ht="12.75">
      <c r="A19" s="222"/>
      <c r="B19" s="223"/>
      <c r="C19" s="224"/>
      <c r="D19" s="28"/>
      <c r="E19" s="225"/>
      <c r="F19" s="225"/>
      <c r="G19" s="225"/>
    </row>
    <row r="20" spans="1:7" s="2" customFormat="1" ht="12.75">
      <c r="A20" s="121" t="s">
        <v>468</v>
      </c>
      <c r="B20" s="65">
        <v>600</v>
      </c>
      <c r="C20" s="66"/>
      <c r="D20" s="67" t="s">
        <v>469</v>
      </c>
      <c r="E20" s="69">
        <f>E22</f>
        <v>35000</v>
      </c>
      <c r="F20" s="69">
        <f>F22</f>
        <v>0</v>
      </c>
      <c r="G20" s="70">
        <f>F20/E20</f>
        <v>0</v>
      </c>
    </row>
    <row r="21" spans="1:7" s="2" customFormat="1" ht="12.75">
      <c r="A21" s="122"/>
      <c r="B21" s="73"/>
      <c r="C21" s="74"/>
      <c r="D21" s="75"/>
      <c r="E21" s="77"/>
      <c r="F21" s="77"/>
      <c r="G21" s="78"/>
    </row>
    <row r="22" spans="1:7" s="2" customFormat="1" ht="12.75">
      <c r="A22" s="93"/>
      <c r="B22" s="94"/>
      <c r="C22" s="81">
        <v>60016</v>
      </c>
      <c r="D22" s="82" t="s">
        <v>470</v>
      </c>
      <c r="E22" s="84">
        <f>SUM(E24:E27)</f>
        <v>35000</v>
      </c>
      <c r="F22" s="84">
        <f>SUM(F24:F27)</f>
        <v>0</v>
      </c>
      <c r="G22" s="85">
        <f>F22/E22</f>
        <v>0</v>
      </c>
    </row>
    <row r="23" spans="1:7" s="2" customFormat="1" ht="12.75">
      <c r="A23" s="226"/>
      <c r="B23" s="227"/>
      <c r="C23" s="228"/>
      <c r="D23" s="14"/>
      <c r="E23" s="20"/>
      <c r="F23" s="20"/>
      <c r="G23" s="20"/>
    </row>
    <row r="24" spans="1:7" s="2" customFormat="1" ht="12.75">
      <c r="A24" s="91" t="s">
        <v>471</v>
      </c>
      <c r="B24" s="91"/>
      <c r="C24" s="91"/>
      <c r="D24" s="87" t="s">
        <v>472</v>
      </c>
      <c r="E24" s="89">
        <v>14000</v>
      </c>
      <c r="F24" s="89">
        <v>0</v>
      </c>
      <c r="G24" s="90">
        <f>F24/E24</f>
        <v>0</v>
      </c>
    </row>
    <row r="25" spans="1:7" s="2" customFormat="1" ht="12.75">
      <c r="A25" s="91"/>
      <c r="B25" s="91"/>
      <c r="C25" s="91"/>
      <c r="D25" s="87"/>
      <c r="E25" s="89"/>
      <c r="F25" s="89"/>
      <c r="G25" s="90"/>
    </row>
    <row r="26" spans="1:7" s="2" customFormat="1" ht="12.75">
      <c r="A26" s="91"/>
      <c r="B26" s="91"/>
      <c r="C26" s="91"/>
      <c r="D26" s="87" t="s">
        <v>473</v>
      </c>
      <c r="E26" s="89">
        <v>15000</v>
      </c>
      <c r="F26" s="89">
        <v>0</v>
      </c>
      <c r="G26" s="90">
        <f>F26/E26</f>
        <v>0</v>
      </c>
    </row>
    <row r="27" spans="1:7" s="2" customFormat="1" ht="12.75">
      <c r="A27" s="91"/>
      <c r="B27" s="91"/>
      <c r="C27" s="91"/>
      <c r="D27" s="87" t="s">
        <v>474</v>
      </c>
      <c r="E27" s="89">
        <v>6000</v>
      </c>
      <c r="F27" s="89">
        <v>0</v>
      </c>
      <c r="G27" s="90">
        <f>F27/E27</f>
        <v>0</v>
      </c>
    </row>
    <row r="28" spans="1:7" s="2" customFormat="1" ht="12.75">
      <c r="A28" s="222"/>
      <c r="B28" s="223"/>
      <c r="C28" s="224"/>
      <c r="D28" s="28"/>
      <c r="E28" s="225"/>
      <c r="F28" s="225"/>
      <c r="G28" s="225"/>
    </row>
    <row r="29" spans="1:7" s="2" customFormat="1" ht="12.75">
      <c r="A29" s="121" t="s">
        <v>475</v>
      </c>
      <c r="B29" s="65">
        <v>700</v>
      </c>
      <c r="C29" s="66"/>
      <c r="D29" s="67" t="s">
        <v>476</v>
      </c>
      <c r="E29" s="69">
        <f>E31</f>
        <v>20000</v>
      </c>
      <c r="F29" s="69">
        <f>F31</f>
        <v>0</v>
      </c>
      <c r="G29" s="70">
        <f>F29/E29</f>
        <v>0</v>
      </c>
    </row>
    <row r="30" spans="1:7" s="2" customFormat="1" ht="12.75">
      <c r="A30" s="217"/>
      <c r="B30" s="218"/>
      <c r="C30" s="219"/>
      <c r="D30" s="220"/>
      <c r="E30" s="221"/>
      <c r="F30" s="221"/>
      <c r="G30" s="221"/>
    </row>
    <row r="31" spans="1:7" s="2" customFormat="1" ht="12.75">
      <c r="A31" s="127"/>
      <c r="B31" s="128"/>
      <c r="C31" s="129">
        <v>70005</v>
      </c>
      <c r="D31" s="130" t="s">
        <v>477</v>
      </c>
      <c r="E31" s="132">
        <f>SUM(E33:E34)</f>
        <v>20000</v>
      </c>
      <c r="F31" s="132">
        <f>SUM(F33:F34)</f>
        <v>0</v>
      </c>
      <c r="G31" s="133">
        <f>F31/E31</f>
        <v>0</v>
      </c>
    </row>
    <row r="32" spans="1:7" s="2" customFormat="1" ht="12.75">
      <c r="A32" s="127"/>
      <c r="B32" s="128"/>
      <c r="C32" s="129"/>
      <c r="D32" s="130"/>
      <c r="E32" s="132"/>
      <c r="F32" s="132"/>
      <c r="G32" s="133"/>
    </row>
    <row r="33" spans="1:7" s="2" customFormat="1" ht="12.75">
      <c r="A33" s="141" t="s">
        <v>478</v>
      </c>
      <c r="B33" s="141"/>
      <c r="C33" s="141"/>
      <c r="D33" s="137" t="s">
        <v>479</v>
      </c>
      <c r="E33" s="139">
        <v>5000</v>
      </c>
      <c r="F33" s="139">
        <v>0</v>
      </c>
      <c r="G33" s="140">
        <f>F33/E33</f>
        <v>0</v>
      </c>
    </row>
    <row r="34" spans="1:7" s="2" customFormat="1" ht="12.75">
      <c r="A34" s="141"/>
      <c r="B34" s="141"/>
      <c r="C34" s="141"/>
      <c r="D34" s="137" t="s">
        <v>480</v>
      </c>
      <c r="E34" s="139">
        <v>15000</v>
      </c>
      <c r="F34" s="139">
        <v>0</v>
      </c>
      <c r="G34" s="140">
        <f>F34/E34</f>
        <v>0</v>
      </c>
    </row>
    <row r="35" spans="1:7" s="2" customFormat="1" ht="12.75">
      <c r="A35" s="222"/>
      <c r="B35" s="223"/>
      <c r="C35" s="224"/>
      <c r="D35" s="28"/>
      <c r="E35" s="225"/>
      <c r="F35" s="225"/>
      <c r="G35" s="225"/>
    </row>
    <row r="36" spans="1:7" s="2" customFormat="1" ht="12.75">
      <c r="A36" s="121" t="s">
        <v>481</v>
      </c>
      <c r="B36" s="65">
        <v>750</v>
      </c>
      <c r="C36" s="66"/>
      <c r="D36" s="67" t="s">
        <v>482</v>
      </c>
      <c r="E36" s="69">
        <f>E38</f>
        <v>88000</v>
      </c>
      <c r="F36" s="69">
        <f>F38</f>
        <v>43099</v>
      </c>
      <c r="G36" s="70">
        <f>F36/E36</f>
        <v>0.48976136363636363</v>
      </c>
    </row>
    <row r="37" spans="1:7" s="2" customFormat="1" ht="12.75">
      <c r="A37" s="217"/>
      <c r="B37" s="218"/>
      <c r="C37" s="219"/>
      <c r="D37" s="220"/>
      <c r="E37" s="221"/>
      <c r="F37" s="221"/>
      <c r="G37" s="78"/>
    </row>
    <row r="38" spans="1:7" s="2" customFormat="1" ht="12.75">
      <c r="A38" s="127"/>
      <c r="B38" s="128"/>
      <c r="C38" s="129">
        <v>75023</v>
      </c>
      <c r="D38" s="130" t="s">
        <v>483</v>
      </c>
      <c r="E38" s="132">
        <f>E40</f>
        <v>88000</v>
      </c>
      <c r="F38" s="132">
        <f>F40</f>
        <v>43099</v>
      </c>
      <c r="G38" s="133">
        <f>F38/E38</f>
        <v>0.48976136363636363</v>
      </c>
    </row>
    <row r="39" spans="1:7" s="2" customFormat="1" ht="12.75">
      <c r="A39" s="226"/>
      <c r="B39" s="227"/>
      <c r="C39" s="228"/>
      <c r="D39" s="14"/>
      <c r="E39" s="20"/>
      <c r="F39" s="20"/>
      <c r="G39" s="133"/>
    </row>
    <row r="40" spans="1:7" s="2" customFormat="1" ht="12.75">
      <c r="A40" s="141" t="s">
        <v>484</v>
      </c>
      <c r="B40" s="141"/>
      <c r="C40" s="141"/>
      <c r="D40" s="87" t="s">
        <v>485</v>
      </c>
      <c r="E40" s="139">
        <v>88000</v>
      </c>
      <c r="F40" s="139">
        <v>43099</v>
      </c>
      <c r="G40" s="133">
        <f>F40/E40</f>
        <v>0.48976136363636363</v>
      </c>
    </row>
    <row r="41" spans="1:7" s="2" customFormat="1" ht="12.75">
      <c r="A41" s="141"/>
      <c r="B41" s="141"/>
      <c r="C41" s="141"/>
      <c r="D41" s="87"/>
      <c r="E41" s="139"/>
      <c r="F41" s="139"/>
      <c r="G41" s="133"/>
    </row>
    <row r="42" spans="1:7" s="2" customFormat="1" ht="12.75">
      <c r="A42" s="222"/>
      <c r="B42" s="223"/>
      <c r="C42" s="224"/>
      <c r="D42" s="28"/>
      <c r="E42" s="225"/>
      <c r="F42" s="225"/>
      <c r="G42" s="225"/>
    </row>
    <row r="43" spans="1:7" s="2" customFormat="1" ht="12.75">
      <c r="A43" s="121" t="s">
        <v>486</v>
      </c>
      <c r="B43" s="65">
        <v>754</v>
      </c>
      <c r="C43" s="66"/>
      <c r="D43" s="67" t="s">
        <v>487</v>
      </c>
      <c r="E43" s="69">
        <f>E45+E52+E58</f>
        <v>129500</v>
      </c>
      <c r="F43" s="69">
        <f>F45+F52+F58</f>
        <v>75042</v>
      </c>
      <c r="G43" s="70">
        <f>F43/E43</f>
        <v>0.5794749034749035</v>
      </c>
    </row>
    <row r="44" spans="1:7" s="2" customFormat="1" ht="12.75">
      <c r="A44" s="217"/>
      <c r="B44" s="218"/>
      <c r="C44" s="219"/>
      <c r="D44" s="220"/>
      <c r="E44" s="221"/>
      <c r="F44" s="221"/>
      <c r="G44" s="221"/>
    </row>
    <row r="45" spans="1:7" s="2" customFormat="1" ht="12.75">
      <c r="A45" s="127"/>
      <c r="B45" s="128"/>
      <c r="C45" s="129">
        <v>75404</v>
      </c>
      <c r="D45" s="130" t="s">
        <v>488</v>
      </c>
      <c r="E45" s="132">
        <f>E47</f>
        <v>13000</v>
      </c>
      <c r="F45" s="132">
        <f>F47</f>
        <v>0</v>
      </c>
      <c r="G45" s="133">
        <f>F45/E45</f>
        <v>0</v>
      </c>
    </row>
    <row r="46" spans="1:7" s="2" customFormat="1" ht="12.75">
      <c r="A46" s="226"/>
      <c r="B46" s="227"/>
      <c r="C46" s="228"/>
      <c r="D46" s="14"/>
      <c r="E46" s="20"/>
      <c r="F46" s="20"/>
      <c r="G46" s="20"/>
    </row>
    <row r="47" spans="1:7" s="2" customFormat="1" ht="12.75">
      <c r="A47" s="141" t="s">
        <v>489</v>
      </c>
      <c r="B47" s="141"/>
      <c r="C47" s="141"/>
      <c r="D47" s="137" t="s">
        <v>490</v>
      </c>
      <c r="E47" s="139">
        <v>13000</v>
      </c>
      <c r="F47" s="139">
        <v>0</v>
      </c>
      <c r="G47" s="140">
        <f>F47/E47</f>
        <v>0</v>
      </c>
    </row>
    <row r="48" spans="1:7" s="2" customFormat="1" ht="12.75">
      <c r="A48" s="141"/>
      <c r="B48" s="141"/>
      <c r="C48" s="141"/>
      <c r="D48" s="137"/>
      <c r="E48" s="139"/>
      <c r="F48" s="139"/>
      <c r="G48" s="140"/>
    </row>
    <row r="49" spans="1:7" s="2" customFormat="1" ht="12.75">
      <c r="A49" s="141"/>
      <c r="B49" s="141"/>
      <c r="C49" s="141"/>
      <c r="D49" s="137"/>
      <c r="E49" s="139"/>
      <c r="F49" s="139"/>
      <c r="G49" s="140"/>
    </row>
    <row r="50" spans="1:7" s="2" customFormat="1" ht="12.75">
      <c r="A50" s="141"/>
      <c r="B50" s="141"/>
      <c r="C50" s="141"/>
      <c r="D50" s="137"/>
      <c r="E50" s="139"/>
      <c r="F50" s="139"/>
      <c r="G50" s="140"/>
    </row>
    <row r="51" spans="1:7" s="2" customFormat="1" ht="12.75">
      <c r="A51" s="226"/>
      <c r="B51" s="227"/>
      <c r="C51" s="228"/>
      <c r="D51" s="14"/>
      <c r="E51" s="20"/>
      <c r="F51" s="20"/>
      <c r="G51" s="20"/>
    </row>
    <row r="52" spans="1:7" s="2" customFormat="1" ht="12.75">
      <c r="A52" s="127"/>
      <c r="B52" s="128"/>
      <c r="C52" s="129">
        <v>75412</v>
      </c>
      <c r="D52" s="130" t="s">
        <v>491</v>
      </c>
      <c r="E52" s="132">
        <f>SUM(E54:E56)</f>
        <v>81500</v>
      </c>
      <c r="F52" s="132">
        <f>SUM(F54:F56)</f>
        <v>40699</v>
      </c>
      <c r="G52" s="133">
        <v>0.595</v>
      </c>
    </row>
    <row r="53" spans="1:7" s="2" customFormat="1" ht="12.75">
      <c r="A53" s="226"/>
      <c r="B53" s="227"/>
      <c r="C53" s="228"/>
      <c r="D53" s="14"/>
      <c r="E53" s="20"/>
      <c r="F53" s="20"/>
      <c r="G53" s="20"/>
    </row>
    <row r="54" spans="1:7" s="2" customFormat="1" ht="12.75">
      <c r="A54" s="141" t="s">
        <v>492</v>
      </c>
      <c r="B54" s="141"/>
      <c r="C54" s="141"/>
      <c r="D54" s="87" t="s">
        <v>493</v>
      </c>
      <c r="E54" s="139">
        <v>60000</v>
      </c>
      <c r="F54" s="139">
        <v>40699</v>
      </c>
      <c r="G54" s="140">
        <v>0.678</v>
      </c>
    </row>
    <row r="55" spans="1:7" s="2" customFormat="1" ht="12.75">
      <c r="A55" s="141"/>
      <c r="B55" s="141"/>
      <c r="C55" s="141"/>
      <c r="D55" s="87" t="s">
        <v>494</v>
      </c>
      <c r="E55" s="139">
        <v>21500</v>
      </c>
      <c r="F55" s="139">
        <v>0</v>
      </c>
      <c r="G55" s="140">
        <f>F55/E55</f>
        <v>0</v>
      </c>
    </row>
    <row r="56" spans="1:7" s="2" customFormat="1" ht="12.75">
      <c r="A56" s="141"/>
      <c r="B56" s="141"/>
      <c r="C56" s="141"/>
      <c r="D56" s="87"/>
      <c r="E56" s="139"/>
      <c r="F56" s="139"/>
      <c r="G56" s="140"/>
    </row>
    <row r="57" spans="1:7" s="2" customFormat="1" ht="12.75">
      <c r="A57" s="226"/>
      <c r="B57" s="227"/>
      <c r="C57" s="228"/>
      <c r="D57" s="14"/>
      <c r="E57" s="20"/>
      <c r="F57" s="20"/>
      <c r="G57" s="20"/>
    </row>
    <row r="58" spans="1:7" s="2" customFormat="1" ht="12.75">
      <c r="A58" s="127"/>
      <c r="B58" s="128"/>
      <c r="C58" s="129">
        <v>75414</v>
      </c>
      <c r="D58" s="130" t="s">
        <v>495</v>
      </c>
      <c r="E58" s="132">
        <f>E60</f>
        <v>35000</v>
      </c>
      <c r="F58" s="132">
        <f>F60</f>
        <v>34343</v>
      </c>
      <c r="G58" s="133">
        <f>F58/E58</f>
        <v>0.9812285714285714</v>
      </c>
    </row>
    <row r="59" spans="1:7" s="2" customFormat="1" ht="12.75">
      <c r="A59" s="226"/>
      <c r="B59" s="227"/>
      <c r="C59" s="228"/>
      <c r="D59" s="14"/>
      <c r="E59" s="20"/>
      <c r="F59" s="20"/>
      <c r="G59" s="20"/>
    </row>
    <row r="60" spans="1:7" s="2" customFormat="1" ht="12.75">
      <c r="A60" s="141" t="s">
        <v>496</v>
      </c>
      <c r="B60" s="141"/>
      <c r="C60" s="141"/>
      <c r="D60" s="87" t="s">
        <v>497</v>
      </c>
      <c r="E60" s="139">
        <v>35000</v>
      </c>
      <c r="F60" s="139">
        <v>34343</v>
      </c>
      <c r="G60" s="140">
        <f>F60/E60</f>
        <v>0.9812285714285714</v>
      </c>
    </row>
    <row r="61" spans="1:7" s="2" customFormat="1" ht="12.75">
      <c r="A61" s="222"/>
      <c r="B61" s="223"/>
      <c r="C61" s="224"/>
      <c r="D61" s="28"/>
      <c r="E61" s="225"/>
      <c r="F61" s="225"/>
      <c r="G61" s="142"/>
    </row>
    <row r="62" spans="1:7" s="2" customFormat="1" ht="12.75">
      <c r="A62" s="121" t="s">
        <v>498</v>
      </c>
      <c r="B62" s="65">
        <v>801</v>
      </c>
      <c r="C62" s="66"/>
      <c r="D62" s="67" t="s">
        <v>499</v>
      </c>
      <c r="E62" s="69">
        <f>E64+E69+E73+E77</f>
        <v>1328196</v>
      </c>
      <c r="F62" s="69">
        <f>F64+F69+F73+F77</f>
        <v>46655</v>
      </c>
      <c r="G62" s="70">
        <f aca="true" t="shared" si="0" ref="G62:G69">F62/E62</f>
        <v>0.03512659276191164</v>
      </c>
    </row>
    <row r="63" spans="1:7" s="2" customFormat="1" ht="12.75">
      <c r="A63" s="217"/>
      <c r="B63" s="218"/>
      <c r="C63" s="219"/>
      <c r="D63" s="220"/>
      <c r="E63" s="221"/>
      <c r="F63" s="221"/>
      <c r="G63" s="126"/>
    </row>
    <row r="64" spans="1:7" s="2" customFormat="1" ht="12.75">
      <c r="A64" s="127"/>
      <c r="B64" s="128"/>
      <c r="C64" s="129">
        <v>80101</v>
      </c>
      <c r="D64" s="130" t="s">
        <v>500</v>
      </c>
      <c r="E64" s="132">
        <f>SUM(E66:E67)</f>
        <v>124390</v>
      </c>
      <c r="F64" s="132">
        <f>SUM(F66:F67)</f>
        <v>0</v>
      </c>
      <c r="G64" s="140">
        <f t="shared" si="0"/>
        <v>0</v>
      </c>
    </row>
    <row r="65" spans="1:7" s="2" customFormat="1" ht="12.75">
      <c r="A65" s="226"/>
      <c r="B65" s="227"/>
      <c r="C65" s="228"/>
      <c r="D65" s="14"/>
      <c r="E65" s="20"/>
      <c r="F65" s="20"/>
      <c r="G65" s="140"/>
    </row>
    <row r="66" spans="1:7" s="2" customFormat="1" ht="24.75">
      <c r="A66" s="141" t="s">
        <v>501</v>
      </c>
      <c r="B66" s="141"/>
      <c r="C66" s="141"/>
      <c r="D66" s="137" t="s">
        <v>502</v>
      </c>
      <c r="E66" s="139">
        <v>99390</v>
      </c>
      <c r="F66" s="139">
        <v>0</v>
      </c>
      <c r="G66" s="140">
        <f t="shared" si="0"/>
        <v>0</v>
      </c>
    </row>
    <row r="67" spans="1:7" s="2" customFormat="1" ht="24.75">
      <c r="A67" s="141"/>
      <c r="B67" s="141"/>
      <c r="C67" s="141"/>
      <c r="D67" s="137" t="s">
        <v>503</v>
      </c>
      <c r="E67" s="139">
        <v>25000</v>
      </c>
      <c r="F67" s="139">
        <v>0</v>
      </c>
      <c r="G67" s="140">
        <f t="shared" si="0"/>
        <v>0</v>
      </c>
    </row>
    <row r="68" spans="1:7" s="2" customFormat="1" ht="12.75">
      <c r="A68" s="226"/>
      <c r="B68" s="227"/>
      <c r="C68" s="228"/>
      <c r="D68" s="14"/>
      <c r="E68" s="20"/>
      <c r="F68" s="20"/>
      <c r="G68" s="140"/>
    </row>
    <row r="69" spans="1:7" s="2" customFormat="1" ht="12.75">
      <c r="A69" s="127"/>
      <c r="B69" s="128"/>
      <c r="C69" s="129">
        <v>80104</v>
      </c>
      <c r="D69" s="130" t="s">
        <v>504</v>
      </c>
      <c r="E69" s="132">
        <f>SUM(E71)</f>
        <v>275024</v>
      </c>
      <c r="F69" s="132">
        <f>SUM(F71)</f>
        <v>38416</v>
      </c>
      <c r="G69" s="140">
        <f t="shared" si="0"/>
        <v>0.1396823549944732</v>
      </c>
    </row>
    <row r="70" spans="1:7" s="2" customFormat="1" ht="12.75">
      <c r="A70" s="226"/>
      <c r="B70" s="227"/>
      <c r="C70" s="228"/>
      <c r="D70" s="14"/>
      <c r="E70" s="20"/>
      <c r="F70" s="20"/>
      <c r="G70" s="140"/>
    </row>
    <row r="71" spans="1:7" s="2" customFormat="1" ht="24.75">
      <c r="A71" s="141" t="s">
        <v>505</v>
      </c>
      <c r="B71" s="141"/>
      <c r="C71" s="141"/>
      <c r="D71" s="137" t="s">
        <v>506</v>
      </c>
      <c r="E71" s="139">
        <v>275024</v>
      </c>
      <c r="F71" s="89">
        <v>38416</v>
      </c>
      <c r="G71" s="140">
        <f t="shared" si="0"/>
        <v>0.1396823549944732</v>
      </c>
    </row>
    <row r="72" spans="1:7" s="2" customFormat="1" ht="12.75">
      <c r="A72" s="226"/>
      <c r="B72" s="227"/>
      <c r="C72" s="228"/>
      <c r="D72" s="14"/>
      <c r="E72" s="20"/>
      <c r="F72" s="20"/>
      <c r="G72" s="140"/>
    </row>
    <row r="73" spans="1:7" s="2" customFormat="1" ht="12.75">
      <c r="A73" s="127"/>
      <c r="B73" s="128"/>
      <c r="C73" s="129">
        <v>80110</v>
      </c>
      <c r="D73" s="130" t="s">
        <v>507</v>
      </c>
      <c r="E73" s="132">
        <f>SUM(E75)</f>
        <v>924782</v>
      </c>
      <c r="F73" s="132">
        <f>SUM(F75)</f>
        <v>4514</v>
      </c>
      <c r="G73" s="140">
        <f t="shared" si="0"/>
        <v>0.00488115036841115</v>
      </c>
    </row>
    <row r="74" spans="1:7" s="2" customFormat="1" ht="12.75">
      <c r="A74" s="226"/>
      <c r="B74" s="227"/>
      <c r="C74" s="228"/>
      <c r="D74" s="14"/>
      <c r="E74" s="20"/>
      <c r="F74" s="20"/>
      <c r="G74" s="140"/>
    </row>
    <row r="75" spans="1:7" s="2" customFormat="1" ht="36.75">
      <c r="A75" s="141" t="s">
        <v>508</v>
      </c>
      <c r="B75" s="141"/>
      <c r="C75" s="141"/>
      <c r="D75" s="87" t="s">
        <v>509</v>
      </c>
      <c r="E75" s="139">
        <v>924782</v>
      </c>
      <c r="F75" s="139">
        <v>4514</v>
      </c>
      <c r="G75" s="140">
        <f t="shared" si="0"/>
        <v>0.00488115036841115</v>
      </c>
    </row>
    <row r="76" spans="1:7" s="2" customFormat="1" ht="12.75">
      <c r="A76" s="226"/>
      <c r="B76" s="227"/>
      <c r="C76" s="228"/>
      <c r="D76" s="14"/>
      <c r="E76" s="20"/>
      <c r="F76" s="20"/>
      <c r="G76" s="20"/>
    </row>
    <row r="77" spans="1:7" s="2" customFormat="1" ht="12.75">
      <c r="A77" s="127"/>
      <c r="B77" s="128"/>
      <c r="C77" s="129">
        <v>80114</v>
      </c>
      <c r="D77" s="130" t="s">
        <v>510</v>
      </c>
      <c r="E77" s="132">
        <f>SUM(E79)</f>
        <v>4000</v>
      </c>
      <c r="F77" s="132">
        <f>SUM(F79)</f>
        <v>3725</v>
      </c>
      <c r="G77" s="133">
        <f>F77/E77</f>
        <v>0.93125</v>
      </c>
    </row>
    <row r="78" spans="1:7" s="2" customFormat="1" ht="12.75">
      <c r="A78" s="226"/>
      <c r="B78" s="227"/>
      <c r="C78" s="228"/>
      <c r="D78" s="14"/>
      <c r="E78" s="20"/>
      <c r="F78" s="20"/>
      <c r="G78" s="20"/>
    </row>
    <row r="79" spans="1:7" s="2" customFormat="1" ht="12.75">
      <c r="A79" s="141" t="s">
        <v>511</v>
      </c>
      <c r="B79" s="141"/>
      <c r="C79" s="141"/>
      <c r="D79" s="87" t="s">
        <v>512</v>
      </c>
      <c r="E79" s="139">
        <v>4000</v>
      </c>
      <c r="F79" s="139">
        <v>3725</v>
      </c>
      <c r="G79" s="133">
        <f>F79/E79</f>
        <v>0.93125</v>
      </c>
    </row>
    <row r="80" spans="1:7" s="2" customFormat="1" ht="12.75">
      <c r="A80" s="222"/>
      <c r="B80" s="223"/>
      <c r="C80" s="224"/>
      <c r="D80" s="28"/>
      <c r="E80" s="225"/>
      <c r="F80" s="225"/>
      <c r="G80" s="225"/>
    </row>
    <row r="81" spans="1:7" s="2" customFormat="1" ht="12.75">
      <c r="A81" s="121" t="s">
        <v>513</v>
      </c>
      <c r="B81" s="65">
        <v>852</v>
      </c>
      <c r="C81" s="172"/>
      <c r="D81" s="67" t="s">
        <v>514</v>
      </c>
      <c r="E81" s="69">
        <f>SUM(E83)</f>
        <v>6235</v>
      </c>
      <c r="F81" s="69">
        <f>SUM(F83)</f>
        <v>6235</v>
      </c>
      <c r="G81" s="70">
        <f>F81/E81</f>
        <v>1</v>
      </c>
    </row>
    <row r="82" spans="1:7" s="2" customFormat="1" ht="12.75">
      <c r="A82" s="217"/>
      <c r="B82" s="218"/>
      <c r="C82" s="219"/>
      <c r="D82" s="220"/>
      <c r="E82" s="221"/>
      <c r="F82" s="221"/>
      <c r="G82" s="221"/>
    </row>
    <row r="83" spans="1:7" s="2" customFormat="1" ht="24.75">
      <c r="A83" s="93"/>
      <c r="B83" s="94"/>
      <c r="C83" s="81">
        <v>85212</v>
      </c>
      <c r="D83" s="82" t="s">
        <v>515</v>
      </c>
      <c r="E83" s="84">
        <f>SUM(E85)</f>
        <v>6235</v>
      </c>
      <c r="F83" s="84">
        <f>SUM(F85)</f>
        <v>6235</v>
      </c>
      <c r="G83" s="90">
        <f>F83/E83</f>
        <v>1</v>
      </c>
    </row>
    <row r="84" spans="1:7" s="2" customFormat="1" ht="12.75">
      <c r="A84" s="226"/>
      <c r="B84" s="227"/>
      <c r="C84" s="228"/>
      <c r="D84" s="14"/>
      <c r="E84" s="20"/>
      <c r="F84" s="20"/>
      <c r="G84" s="20"/>
    </row>
    <row r="85" spans="1:7" s="2" customFormat="1" ht="24.75">
      <c r="A85" s="180" t="s">
        <v>516</v>
      </c>
      <c r="B85" s="180"/>
      <c r="C85" s="180"/>
      <c r="D85" s="87" t="s">
        <v>517</v>
      </c>
      <c r="E85" s="89">
        <v>6235</v>
      </c>
      <c r="F85" s="89">
        <v>6235</v>
      </c>
      <c r="G85" s="90">
        <f>F85/E85</f>
        <v>1</v>
      </c>
    </row>
    <row r="86" spans="1:7" s="2" customFormat="1" ht="12.75">
      <c r="A86" s="222"/>
      <c r="B86" s="223"/>
      <c r="C86" s="224"/>
      <c r="D86" s="28"/>
      <c r="E86" s="225"/>
      <c r="F86" s="225"/>
      <c r="G86" s="225"/>
    </row>
    <row r="87" spans="1:7" s="2" customFormat="1" ht="12.75">
      <c r="A87" s="189" t="s">
        <v>518</v>
      </c>
      <c r="B87" s="190">
        <v>854</v>
      </c>
      <c r="C87" s="66"/>
      <c r="D87" s="67" t="s">
        <v>519</v>
      </c>
      <c r="E87" s="69">
        <f>E89</f>
        <v>7746</v>
      </c>
      <c r="F87" s="69">
        <f>F89</f>
        <v>7746</v>
      </c>
      <c r="G87" s="70">
        <f>F87/E87</f>
        <v>1</v>
      </c>
    </row>
    <row r="88" spans="1:7" s="2" customFormat="1" ht="12.75">
      <c r="A88" s="217"/>
      <c r="B88" s="218"/>
      <c r="C88" s="219"/>
      <c r="D88" s="220"/>
      <c r="E88" s="221"/>
      <c r="F88" s="221"/>
      <c r="G88" s="221"/>
    </row>
    <row r="89" spans="1:7" s="2" customFormat="1" ht="12.75">
      <c r="A89" s="186"/>
      <c r="B89" s="187"/>
      <c r="C89" s="81">
        <v>85401</v>
      </c>
      <c r="D89" s="82" t="s">
        <v>520</v>
      </c>
      <c r="E89" s="84">
        <f>SUM(E91)</f>
        <v>7746</v>
      </c>
      <c r="F89" s="84">
        <f>SUM(F91)</f>
        <v>7746</v>
      </c>
      <c r="G89" s="90">
        <f>F89/E89</f>
        <v>1</v>
      </c>
    </row>
    <row r="90" spans="1:7" s="2" customFormat="1" ht="12.75">
      <c r="A90" s="226"/>
      <c r="B90" s="227"/>
      <c r="C90" s="228"/>
      <c r="D90" s="14"/>
      <c r="E90" s="20"/>
      <c r="F90" s="20"/>
      <c r="G90" s="20"/>
    </row>
    <row r="91" spans="1:7" s="2" customFormat="1" ht="12.75">
      <c r="A91" s="91" t="s">
        <v>521</v>
      </c>
      <c r="B91" s="91"/>
      <c r="C91" s="91"/>
      <c r="D91" s="87" t="s">
        <v>522</v>
      </c>
      <c r="E91" s="89">
        <v>7746</v>
      </c>
      <c r="F91" s="89">
        <v>7746</v>
      </c>
      <c r="G91" s="90">
        <f>F91/E91</f>
        <v>1</v>
      </c>
    </row>
    <row r="92" spans="1:7" s="2" customFormat="1" ht="12.75">
      <c r="A92" s="222"/>
      <c r="B92" s="223"/>
      <c r="C92" s="224"/>
      <c r="D92" s="28"/>
      <c r="E92" s="225"/>
      <c r="F92" s="225"/>
      <c r="G92" s="101"/>
    </row>
    <row r="93" spans="1:7" s="2" customFormat="1" ht="12.75">
      <c r="A93" s="121" t="s">
        <v>523</v>
      </c>
      <c r="B93" s="65">
        <v>900</v>
      </c>
      <c r="C93" s="172"/>
      <c r="D93" s="67" t="s">
        <v>524</v>
      </c>
      <c r="E93" s="69">
        <f>E95+E100+E105</f>
        <v>624558</v>
      </c>
      <c r="F93" s="69">
        <f>F95+F100+F105</f>
        <v>5194</v>
      </c>
      <c r="G93" s="70">
        <f aca="true" t="shared" si="1" ref="G93:G103">F93/E93</f>
        <v>0.008316281274117055</v>
      </c>
    </row>
    <row r="94" spans="1:7" s="2" customFormat="1" ht="12.75">
      <c r="A94" s="217"/>
      <c r="B94" s="218"/>
      <c r="C94" s="219"/>
      <c r="D94" s="220"/>
      <c r="E94" s="221"/>
      <c r="F94" s="221"/>
      <c r="G94" s="112"/>
    </row>
    <row r="95" spans="1:7" s="2" customFormat="1" ht="12.75">
      <c r="A95" s="195"/>
      <c r="B95" s="196"/>
      <c r="C95" s="81">
        <v>90001</v>
      </c>
      <c r="D95" s="82" t="s">
        <v>525</v>
      </c>
      <c r="E95" s="84">
        <f>SUM(E97:E98)</f>
        <v>530898</v>
      </c>
      <c r="F95" s="84">
        <f>SUM(F97:F98)</f>
        <v>1534</v>
      </c>
      <c r="G95" s="90">
        <f t="shared" si="1"/>
        <v>0.0028894439233148363</v>
      </c>
    </row>
    <row r="96" spans="1:7" s="2" customFormat="1" ht="12.75">
      <c r="A96" s="226"/>
      <c r="B96" s="227"/>
      <c r="C96" s="228"/>
      <c r="D96" s="14"/>
      <c r="E96" s="20"/>
      <c r="F96" s="20"/>
      <c r="G96" s="90"/>
    </row>
    <row r="97" spans="1:7" s="2" customFormat="1" ht="36.75">
      <c r="A97" s="195"/>
      <c r="B97" s="196"/>
      <c r="C97" s="86"/>
      <c r="D97" s="87" t="s">
        <v>526</v>
      </c>
      <c r="E97" s="89">
        <v>430898</v>
      </c>
      <c r="F97" s="89">
        <v>1534</v>
      </c>
      <c r="G97" s="90">
        <f t="shared" si="1"/>
        <v>0.003560007240692693</v>
      </c>
    </row>
    <row r="98" spans="1:7" s="2" customFormat="1" ht="12.75">
      <c r="A98" s="195"/>
      <c r="B98" s="196"/>
      <c r="C98" s="86"/>
      <c r="D98" s="87" t="s">
        <v>527</v>
      </c>
      <c r="E98" s="89">
        <v>100000</v>
      </c>
      <c r="F98" s="89">
        <v>0</v>
      </c>
      <c r="G98" s="90">
        <f t="shared" si="1"/>
        <v>0</v>
      </c>
    </row>
    <row r="99" spans="1:7" s="2" customFormat="1" ht="12.75">
      <c r="A99" s="226"/>
      <c r="B99" s="227"/>
      <c r="C99" s="228"/>
      <c r="D99" s="14"/>
      <c r="E99" s="20"/>
      <c r="F99" s="20"/>
      <c r="G99" s="90"/>
    </row>
    <row r="100" spans="1:7" s="2" customFormat="1" ht="12.75">
      <c r="A100" s="134"/>
      <c r="B100" s="135"/>
      <c r="C100" s="81">
        <v>90015</v>
      </c>
      <c r="D100" s="82" t="s">
        <v>528</v>
      </c>
      <c r="E100" s="84">
        <f>SUM(E102:E104)</f>
        <v>40000</v>
      </c>
      <c r="F100" s="84">
        <f>SUM(F102:F104)</f>
        <v>0</v>
      </c>
      <c r="G100" s="90">
        <f t="shared" si="1"/>
        <v>0</v>
      </c>
    </row>
    <row r="101" spans="1:7" s="2" customFormat="1" ht="12.75">
      <c r="A101" s="226"/>
      <c r="B101" s="227"/>
      <c r="C101" s="228"/>
      <c r="D101" s="14"/>
      <c r="E101" s="20"/>
      <c r="F101" s="20"/>
      <c r="G101" s="90"/>
    </row>
    <row r="102" spans="1:7" s="2" customFormat="1" ht="12.75">
      <c r="A102" s="141" t="s">
        <v>529</v>
      </c>
      <c r="B102" s="141"/>
      <c r="C102" s="141"/>
      <c r="D102" s="87" t="s">
        <v>530</v>
      </c>
      <c r="E102" s="89">
        <v>25000</v>
      </c>
      <c r="F102" s="89">
        <v>0</v>
      </c>
      <c r="G102" s="90">
        <f t="shared" si="1"/>
        <v>0</v>
      </c>
    </row>
    <row r="103" spans="1:7" s="2" customFormat="1" ht="12.75">
      <c r="A103" s="141"/>
      <c r="B103" s="141"/>
      <c r="C103" s="141"/>
      <c r="D103" s="87" t="s">
        <v>531</v>
      </c>
      <c r="E103" s="89">
        <v>15000</v>
      </c>
      <c r="F103" s="89">
        <v>0</v>
      </c>
      <c r="G103" s="90">
        <f t="shared" si="1"/>
        <v>0</v>
      </c>
    </row>
    <row r="104" spans="1:7" s="2" customFormat="1" ht="12.75">
      <c r="A104" s="226"/>
      <c r="B104" s="227"/>
      <c r="C104" s="228"/>
      <c r="D104" s="14"/>
      <c r="E104" s="20"/>
      <c r="F104" s="20"/>
      <c r="G104" s="90"/>
    </row>
    <row r="105" spans="1:7" s="2" customFormat="1" ht="12.75">
      <c r="A105" s="134"/>
      <c r="B105" s="135"/>
      <c r="C105" s="81">
        <v>90095</v>
      </c>
      <c r="D105" s="82" t="s">
        <v>532</v>
      </c>
      <c r="E105" s="84">
        <f>SUM(E107:E108)</f>
        <v>53660</v>
      </c>
      <c r="F105" s="84">
        <f>SUM(F107:F108)</f>
        <v>3660</v>
      </c>
      <c r="G105" s="90">
        <f t="shared" si="1"/>
        <v>0.06820723071188968</v>
      </c>
    </row>
    <row r="106" spans="1:7" s="2" customFormat="1" ht="12.75">
      <c r="A106" s="226"/>
      <c r="B106" s="227"/>
      <c r="C106" s="228"/>
      <c r="D106" s="14"/>
      <c r="E106" s="20"/>
      <c r="F106" s="20"/>
      <c r="G106" s="90"/>
    </row>
    <row r="107" spans="1:7" s="2" customFormat="1" ht="24.75">
      <c r="A107" s="141" t="s">
        <v>533</v>
      </c>
      <c r="B107" s="141"/>
      <c r="C107" s="141"/>
      <c r="D107" s="197" t="s">
        <v>534</v>
      </c>
      <c r="E107" s="89">
        <v>3660</v>
      </c>
      <c r="F107" s="89">
        <v>3660</v>
      </c>
      <c r="G107" s="90">
        <f t="shared" si="1"/>
        <v>1</v>
      </c>
    </row>
    <row r="108" spans="1:7" s="2" customFormat="1" ht="24.75">
      <c r="A108" s="141"/>
      <c r="B108" s="141"/>
      <c r="C108" s="141"/>
      <c r="D108" s="197" t="s">
        <v>535</v>
      </c>
      <c r="E108" s="89">
        <v>50000</v>
      </c>
      <c r="F108" s="89">
        <v>0</v>
      </c>
      <c r="G108" s="90">
        <f t="shared" si="1"/>
        <v>0</v>
      </c>
    </row>
    <row r="109" spans="1:7" s="2" customFormat="1" ht="12.75">
      <c r="A109" s="222"/>
      <c r="B109" s="223"/>
      <c r="C109" s="224"/>
      <c r="D109" s="28"/>
      <c r="E109" s="225"/>
      <c r="F109" s="225"/>
      <c r="G109" s="101"/>
    </row>
    <row r="110" spans="1:7" s="2" customFormat="1" ht="12.75">
      <c r="A110" s="229"/>
      <c r="B110" s="229"/>
      <c r="C110" s="229"/>
      <c r="D110" s="203" t="s">
        <v>536</v>
      </c>
      <c r="E110" s="230">
        <f>E93+E87+E81+E62+E43+E36+E29+E20+E11</f>
        <v>2554115</v>
      </c>
      <c r="F110" s="230">
        <f>F93+F87+F81+F62+F43+F36+F29+F20+F11</f>
        <v>190202</v>
      </c>
      <c r="G110" s="231">
        <f t="shared" si="1"/>
        <v>0.0744688473306801</v>
      </c>
    </row>
    <row r="111" spans="1:7" s="2" customFormat="1" ht="12.75">
      <c r="A111" s="229"/>
      <c r="B111" s="229"/>
      <c r="C111" s="229"/>
      <c r="D111" s="203"/>
      <c r="E111" s="230"/>
      <c r="F111" s="230"/>
      <c r="G111" s="231"/>
    </row>
  </sheetData>
  <mergeCells count="46">
    <mergeCell ref="D1:F1"/>
    <mergeCell ref="D2:F2"/>
    <mergeCell ref="A5:G5"/>
    <mergeCell ref="A7:A8"/>
    <mergeCell ref="B7:B8"/>
    <mergeCell ref="C7:C8"/>
    <mergeCell ref="D7:D8"/>
    <mergeCell ref="E7:E8"/>
    <mergeCell ref="F7:F8"/>
    <mergeCell ref="G7:G8"/>
    <mergeCell ref="A15:C18"/>
    <mergeCell ref="A24:C27"/>
    <mergeCell ref="D24:D25"/>
    <mergeCell ref="E24:E25"/>
    <mergeCell ref="F24:F25"/>
    <mergeCell ref="G24:G25"/>
    <mergeCell ref="A33:C34"/>
    <mergeCell ref="A40:C41"/>
    <mergeCell ref="D40:D41"/>
    <mergeCell ref="E40:E41"/>
    <mergeCell ref="F40:F41"/>
    <mergeCell ref="G40:G41"/>
    <mergeCell ref="A47:C50"/>
    <mergeCell ref="D47:D50"/>
    <mergeCell ref="E47:E50"/>
    <mergeCell ref="F47:F50"/>
    <mergeCell ref="G47:G50"/>
    <mergeCell ref="A54:C56"/>
    <mergeCell ref="D55:D56"/>
    <mergeCell ref="E55:E56"/>
    <mergeCell ref="F55:F56"/>
    <mergeCell ref="G55:G56"/>
    <mergeCell ref="A60:C60"/>
    <mergeCell ref="A66:C67"/>
    <mergeCell ref="A71:C71"/>
    <mergeCell ref="A75:C75"/>
    <mergeCell ref="A79:C79"/>
    <mergeCell ref="A85:C85"/>
    <mergeCell ref="A91:C91"/>
    <mergeCell ref="A102:C103"/>
    <mergeCell ref="A107:C108"/>
    <mergeCell ref="A110:C111"/>
    <mergeCell ref="D110:D111"/>
    <mergeCell ref="E110:E111"/>
    <mergeCell ref="F110:F111"/>
    <mergeCell ref="G110:G111"/>
  </mergeCells>
  <printOptions/>
  <pageMargins left="1.3777777777777778" right="0.7875" top="1.3777777777777778" bottom="0.9840277777777778" header="0.5" footer="0.5"/>
  <pageSetup fitToHeight="0"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60"/>
  <sheetViews>
    <sheetView tabSelected="1" workbookViewId="0" topLeftCell="A1">
      <selection activeCell="G6" sqref="G6"/>
    </sheetView>
  </sheetViews>
  <sheetFormatPr defaultColWidth="9.140625" defaultRowHeight="12.75"/>
  <cols>
    <col min="1" max="1" width="3.57421875" style="1" customWidth="1"/>
    <col min="2" max="2" width="55.8515625" style="1" customWidth="1"/>
    <col min="3" max="3" width="9.57421875" style="1" customWidth="1"/>
    <col min="4" max="5" width="0" style="1" hidden="1" customWidth="1"/>
    <col min="6" max="6" width="11.28125" style="1" customWidth="1"/>
    <col min="7" max="7" width="9.421875" style="1" customWidth="1"/>
    <col min="8" max="256" width="9.00390625" style="0" customWidth="1"/>
  </cols>
  <sheetData>
    <row r="1" spans="1:8" s="2" customFormat="1" ht="12.75">
      <c r="A1" s="151"/>
      <c r="C1" s="208" t="s">
        <v>537</v>
      </c>
      <c r="D1" s="208"/>
      <c r="E1" s="208"/>
      <c r="F1" s="208"/>
      <c r="G1" s="208"/>
      <c r="H1" s="151"/>
    </row>
    <row r="2" spans="1:8" s="2" customFormat="1" ht="12.75">
      <c r="A2" s="151"/>
      <c r="C2" s="208" t="s">
        <v>538</v>
      </c>
      <c r="D2" s="208"/>
      <c r="E2" s="208"/>
      <c r="F2" s="208"/>
      <c r="G2" s="208"/>
      <c r="H2" s="151"/>
    </row>
    <row r="3" spans="1:8" s="2" customFormat="1" ht="12.75">
      <c r="A3" s="151"/>
      <c r="C3" s="208" t="s">
        <v>539</v>
      </c>
      <c r="D3" s="208"/>
      <c r="E3" s="208"/>
      <c r="F3" s="208"/>
      <c r="G3" s="208"/>
      <c r="H3" s="151"/>
    </row>
    <row r="4" spans="1:8" s="2" customFormat="1" ht="12.75">
      <c r="A4" s="151"/>
      <c r="B4" s="151"/>
      <c r="C4" s="151"/>
      <c r="D4" s="151"/>
      <c r="E4" s="151"/>
      <c r="F4" s="151"/>
      <c r="G4" s="151"/>
      <c r="H4" s="151"/>
    </row>
    <row r="5" spans="1:8" s="2" customFormat="1" ht="12.75">
      <c r="A5" s="233" t="s">
        <v>540</v>
      </c>
      <c r="B5" s="233"/>
      <c r="C5" s="233"/>
      <c r="D5" s="233"/>
      <c r="E5" s="233"/>
      <c r="F5" s="233"/>
      <c r="G5" s="233"/>
      <c r="H5" s="151"/>
    </row>
    <row r="6" spans="1:8" s="2" customFormat="1" ht="12.75">
      <c r="A6" s="233"/>
      <c r="B6" s="234"/>
      <c r="C6" s="234"/>
      <c r="D6" s="234"/>
      <c r="E6" s="233"/>
      <c r="F6" s="151"/>
      <c r="G6" s="151"/>
      <c r="H6" s="151"/>
    </row>
    <row r="7" spans="1:8" s="2" customFormat="1" ht="12.75">
      <c r="A7" s="235" t="s">
        <v>541</v>
      </c>
      <c r="B7" s="235" t="s">
        <v>542</v>
      </c>
      <c r="C7" s="235" t="s">
        <v>543</v>
      </c>
      <c r="D7" s="235"/>
      <c r="E7" s="235"/>
      <c r="F7" s="235" t="s">
        <v>544</v>
      </c>
      <c r="G7" s="235" t="s">
        <v>545</v>
      </c>
      <c r="H7" s="151"/>
    </row>
    <row r="8" spans="1:8" s="2" customFormat="1" ht="12.75">
      <c r="A8" s="235">
        <v>1</v>
      </c>
      <c r="B8" s="235">
        <v>2</v>
      </c>
      <c r="C8" s="235">
        <v>3</v>
      </c>
      <c r="D8" s="235"/>
      <c r="E8" s="235"/>
      <c r="F8" s="235">
        <v>4</v>
      </c>
      <c r="G8" s="235">
        <v>5</v>
      </c>
      <c r="H8" s="151"/>
    </row>
    <row r="9" spans="1:8" s="2" customFormat="1" ht="12.75">
      <c r="A9" s="235"/>
      <c r="B9" s="235"/>
      <c r="C9" s="235"/>
      <c r="D9" s="235"/>
      <c r="E9" s="235"/>
      <c r="F9" s="236"/>
      <c r="G9" s="237"/>
      <c r="H9" s="151"/>
    </row>
    <row r="10" spans="1:7" s="92" customFormat="1" ht="24.75">
      <c r="A10" s="238" t="s">
        <v>546</v>
      </c>
      <c r="B10" s="239" t="s">
        <v>547</v>
      </c>
      <c r="C10" s="240">
        <f>SUM(C12,C15)</f>
        <v>319500</v>
      </c>
      <c r="D10" s="240">
        <f>SUM(D12,D15)</f>
        <v>110000</v>
      </c>
      <c r="E10" s="240">
        <f>SUM(E12,E15)</f>
        <v>110000</v>
      </c>
      <c r="F10" s="240">
        <f>SUM(F12,F15)</f>
        <v>319500</v>
      </c>
      <c r="G10" s="241">
        <f>F10/C10</f>
        <v>1</v>
      </c>
    </row>
    <row r="11" spans="1:8" s="2" customFormat="1" ht="12.75">
      <c r="A11" s="242"/>
      <c r="B11" s="243"/>
      <c r="C11" s="244"/>
      <c r="D11" s="245"/>
      <c r="E11" s="246"/>
      <c r="F11" s="247"/>
      <c r="G11" s="248"/>
      <c r="H11" s="151"/>
    </row>
    <row r="12" spans="1:8" s="253" customFormat="1" ht="12.75">
      <c r="A12" s="249"/>
      <c r="B12" s="250" t="s">
        <v>548</v>
      </c>
      <c r="C12" s="251">
        <f>SUM(C13)</f>
        <v>110000</v>
      </c>
      <c r="D12" s="251">
        <f>SUM(D13)</f>
        <v>110000</v>
      </c>
      <c r="E12" s="251">
        <f>SUM(E13)</f>
        <v>110000</v>
      </c>
      <c r="F12" s="251">
        <f>SUM(F13)</f>
        <v>110000</v>
      </c>
      <c r="G12" s="248">
        <f aca="true" t="shared" si="0" ref="G12:G40">F12/C12</f>
        <v>1</v>
      </c>
      <c r="H12" s="252"/>
    </row>
    <row r="13" spans="1:8" s="2" customFormat="1" ht="24.75">
      <c r="A13" s="242"/>
      <c r="B13" s="254" t="s">
        <v>549</v>
      </c>
      <c r="C13" s="255">
        <v>110000</v>
      </c>
      <c r="D13" s="255">
        <v>110000</v>
      </c>
      <c r="E13" s="255">
        <v>110000</v>
      </c>
      <c r="F13" s="255">
        <v>110000</v>
      </c>
      <c r="G13" s="248">
        <f>F13/C13</f>
        <v>1</v>
      </c>
      <c r="H13" s="151"/>
    </row>
    <row r="14" spans="1:8" s="2" customFormat="1" ht="12.75">
      <c r="A14" s="242"/>
      <c r="B14" s="243"/>
      <c r="C14" s="255"/>
      <c r="D14" s="245"/>
      <c r="E14" s="246"/>
      <c r="F14" s="245"/>
      <c r="G14" s="248"/>
      <c r="H14" s="151"/>
    </row>
    <row r="15" spans="1:8" s="253" customFormat="1" ht="12.75">
      <c r="A15" s="250"/>
      <c r="B15" s="250" t="s">
        <v>550</v>
      </c>
      <c r="C15" s="251">
        <f>SUM(C16:C18)</f>
        <v>209500</v>
      </c>
      <c r="D15" s="251">
        <f>SUM(D16:D18)</f>
        <v>0</v>
      </c>
      <c r="E15" s="251">
        <f>SUM(E16:E18)</f>
        <v>0</v>
      </c>
      <c r="F15" s="251">
        <f>SUM(F16:F18)</f>
        <v>209500</v>
      </c>
      <c r="G15" s="248">
        <f t="shared" si="0"/>
        <v>1</v>
      </c>
      <c r="H15" s="252"/>
    </row>
    <row r="16" spans="1:8" s="2" customFormat="1" ht="12.75">
      <c r="A16" s="243"/>
      <c r="B16" s="243" t="s">
        <v>551</v>
      </c>
      <c r="C16" s="245">
        <v>120000</v>
      </c>
      <c r="D16" s="245"/>
      <c r="E16" s="246"/>
      <c r="F16" s="245">
        <v>120000</v>
      </c>
      <c r="G16" s="248">
        <f t="shared" si="0"/>
        <v>1</v>
      </c>
      <c r="H16" s="151"/>
    </row>
    <row r="17" spans="1:8" s="2" customFormat="1" ht="12.75">
      <c r="A17" s="243"/>
      <c r="B17" s="243" t="s">
        <v>552</v>
      </c>
      <c r="C17" s="245">
        <v>80000</v>
      </c>
      <c r="D17" s="245"/>
      <c r="E17" s="246"/>
      <c r="F17" s="245">
        <v>80000</v>
      </c>
      <c r="G17" s="248">
        <f t="shared" si="0"/>
        <v>1</v>
      </c>
      <c r="H17" s="151"/>
    </row>
    <row r="18" spans="1:8" s="2" customFormat="1" ht="12.75">
      <c r="A18" s="242"/>
      <c r="B18" s="256" t="s">
        <v>553</v>
      </c>
      <c r="C18" s="255">
        <v>9500</v>
      </c>
      <c r="D18" s="245"/>
      <c r="E18" s="246"/>
      <c r="F18" s="255">
        <v>9500</v>
      </c>
      <c r="G18" s="248">
        <f t="shared" si="0"/>
        <v>1</v>
      </c>
      <c r="H18" s="151"/>
    </row>
    <row r="19" spans="1:8" s="2" customFormat="1" ht="12.75">
      <c r="A19" s="242"/>
      <c r="B19" s="256" t="s">
        <v>554</v>
      </c>
      <c r="C19" s="255"/>
      <c r="D19" s="245"/>
      <c r="E19" s="246"/>
      <c r="F19" s="247"/>
      <c r="G19" s="248"/>
      <c r="H19" s="151"/>
    </row>
    <row r="20" spans="1:8" s="2" customFormat="1" ht="12.75">
      <c r="A20" s="242"/>
      <c r="B20" s="256"/>
      <c r="C20" s="255"/>
      <c r="D20" s="245"/>
      <c r="E20" s="246"/>
      <c r="F20" s="247"/>
      <c r="G20" s="248"/>
      <c r="H20" s="151"/>
    </row>
    <row r="21" spans="1:7" s="92" customFormat="1" ht="12.75">
      <c r="A21" s="238" t="s">
        <v>555</v>
      </c>
      <c r="B21" s="238" t="s">
        <v>556</v>
      </c>
      <c r="C21" s="240">
        <f>C23+C27</f>
        <v>134000</v>
      </c>
      <c r="D21" s="240">
        <f>D23+D27</f>
        <v>0</v>
      </c>
      <c r="E21" s="240">
        <f>E23+E27</f>
        <v>0</v>
      </c>
      <c r="F21" s="240">
        <f>F23+F27</f>
        <v>132340</v>
      </c>
      <c r="G21" s="241">
        <f t="shared" si="0"/>
        <v>0.9876119402985075</v>
      </c>
    </row>
    <row r="22" spans="1:8" s="2" customFormat="1" ht="12.75">
      <c r="A22" s="243"/>
      <c r="B22" s="243"/>
      <c r="C22" s="245"/>
      <c r="D22" s="245"/>
      <c r="E22" s="246"/>
      <c r="F22" s="247"/>
      <c r="G22" s="248"/>
      <c r="H22" s="151"/>
    </row>
    <row r="23" spans="1:8" s="253" customFormat="1" ht="12.75">
      <c r="A23" s="250"/>
      <c r="B23" s="250" t="s">
        <v>557</v>
      </c>
      <c r="C23" s="257">
        <f aca="true" t="shared" si="1" ref="C23:F24">C24</f>
        <v>114000</v>
      </c>
      <c r="D23" s="257">
        <f t="shared" si="1"/>
        <v>0</v>
      </c>
      <c r="E23" s="257">
        <f t="shared" si="1"/>
        <v>0</v>
      </c>
      <c r="F23" s="257">
        <f t="shared" si="1"/>
        <v>112340</v>
      </c>
      <c r="G23" s="248">
        <f t="shared" si="0"/>
        <v>0.9854385964912281</v>
      </c>
      <c r="H23" s="252"/>
    </row>
    <row r="24" spans="1:8" s="2" customFormat="1" ht="12.75">
      <c r="A24" s="242"/>
      <c r="B24" s="256" t="s">
        <v>558</v>
      </c>
      <c r="C24" s="245">
        <f t="shared" si="1"/>
        <v>114000</v>
      </c>
      <c r="D24" s="245">
        <f t="shared" si="1"/>
        <v>0</v>
      </c>
      <c r="E24" s="245">
        <f t="shared" si="1"/>
        <v>0</v>
      </c>
      <c r="F24" s="245">
        <f t="shared" si="1"/>
        <v>112340</v>
      </c>
      <c r="G24" s="248">
        <f t="shared" si="0"/>
        <v>0.9854385964912281</v>
      </c>
      <c r="H24" s="151"/>
    </row>
    <row r="25" spans="1:8" s="2" customFormat="1" ht="12.75">
      <c r="A25" s="243"/>
      <c r="B25" s="243" t="s">
        <v>559</v>
      </c>
      <c r="C25" s="245">
        <v>114000</v>
      </c>
      <c r="D25" s="247"/>
      <c r="E25" s="246"/>
      <c r="F25" s="245">
        <v>112340</v>
      </c>
      <c r="G25" s="248">
        <f t="shared" si="0"/>
        <v>0.9854385964912281</v>
      </c>
      <c r="H25" s="151"/>
    </row>
    <row r="26" spans="1:8" s="2" customFormat="1" ht="12.75">
      <c r="A26" s="243"/>
      <c r="B26" s="243"/>
      <c r="C26" s="245"/>
      <c r="D26" s="247"/>
      <c r="E26" s="246"/>
      <c r="F26" s="247"/>
      <c r="G26" s="248"/>
      <c r="H26" s="151"/>
    </row>
    <row r="27" spans="1:8" s="253" customFormat="1" ht="12.75">
      <c r="A27" s="250"/>
      <c r="B27" s="250" t="s">
        <v>560</v>
      </c>
      <c r="C27" s="251">
        <f>C28</f>
        <v>20000</v>
      </c>
      <c r="D27" s="251">
        <f>D28</f>
        <v>0</v>
      </c>
      <c r="E27" s="251">
        <f>E28</f>
        <v>0</v>
      </c>
      <c r="F27" s="251">
        <f>F28</f>
        <v>20000</v>
      </c>
      <c r="G27" s="248">
        <f t="shared" si="0"/>
        <v>1</v>
      </c>
      <c r="H27" s="252"/>
    </row>
    <row r="28" spans="1:8" s="2" customFormat="1" ht="12.75">
      <c r="A28" s="243"/>
      <c r="B28" s="243" t="s">
        <v>561</v>
      </c>
      <c r="C28" s="245">
        <f>C29</f>
        <v>20000</v>
      </c>
      <c r="D28" s="245"/>
      <c r="E28" s="246"/>
      <c r="F28" s="245">
        <v>20000</v>
      </c>
      <c r="G28" s="248">
        <f t="shared" si="0"/>
        <v>1</v>
      </c>
      <c r="H28" s="151"/>
    </row>
    <row r="29" spans="1:8" s="2" customFormat="1" ht="12.75">
      <c r="A29" s="243"/>
      <c r="B29" s="243" t="s">
        <v>562</v>
      </c>
      <c r="C29" s="245">
        <v>20000</v>
      </c>
      <c r="D29" s="245">
        <f>D28</f>
        <v>0</v>
      </c>
      <c r="E29" s="245">
        <f>E28</f>
        <v>0</v>
      </c>
      <c r="F29" s="245">
        <v>20000</v>
      </c>
      <c r="G29" s="248">
        <f t="shared" si="0"/>
        <v>1</v>
      </c>
      <c r="H29" s="151"/>
    </row>
    <row r="30" spans="1:8" s="2" customFormat="1" ht="12.75">
      <c r="A30" s="243"/>
      <c r="B30" s="243"/>
      <c r="C30" s="245"/>
      <c r="D30" s="245"/>
      <c r="E30" s="246"/>
      <c r="F30" s="247"/>
      <c r="G30" s="248"/>
      <c r="H30" s="151"/>
    </row>
    <row r="31" spans="1:7" s="92" customFormat="1" ht="12.75">
      <c r="A31" s="238" t="s">
        <v>563</v>
      </c>
      <c r="B31" s="238" t="s">
        <v>564</v>
      </c>
      <c r="C31" s="240">
        <f>C33</f>
        <v>828780</v>
      </c>
      <c r="D31" s="240">
        <f>D33</f>
        <v>0</v>
      </c>
      <c r="E31" s="240">
        <f>E33</f>
        <v>0</v>
      </c>
      <c r="F31" s="240">
        <f>F33</f>
        <v>825780</v>
      </c>
      <c r="G31" s="241">
        <f t="shared" si="0"/>
        <v>0.9963802215304424</v>
      </c>
    </row>
    <row r="32" spans="1:8" s="2" customFormat="1" ht="12.75">
      <c r="A32" s="243"/>
      <c r="B32" s="243"/>
      <c r="C32" s="245"/>
      <c r="D32" s="245"/>
      <c r="E32" s="246"/>
      <c r="F32" s="247"/>
      <c r="G32" s="248"/>
      <c r="H32" s="151"/>
    </row>
    <row r="33" spans="1:8" s="2" customFormat="1" ht="12.75">
      <c r="A33" s="250"/>
      <c r="B33" s="250" t="s">
        <v>565</v>
      </c>
      <c r="C33" s="251">
        <f>C34+C36</f>
        <v>828780</v>
      </c>
      <c r="D33" s="251">
        <f>D34+D36</f>
        <v>0</v>
      </c>
      <c r="E33" s="251">
        <f>E34+E36</f>
        <v>0</v>
      </c>
      <c r="F33" s="251">
        <f>F34+F36</f>
        <v>825780</v>
      </c>
      <c r="G33" s="248">
        <f>F33/C33</f>
        <v>0.9963802215304424</v>
      </c>
      <c r="H33" s="151"/>
    </row>
    <row r="34" spans="1:8" s="2" customFormat="1" ht="12.75">
      <c r="A34" s="242"/>
      <c r="B34" s="256" t="s">
        <v>566</v>
      </c>
      <c r="C34" s="255">
        <v>637080</v>
      </c>
      <c r="D34" s="245"/>
      <c r="E34" s="246"/>
      <c r="F34" s="245">
        <v>634080</v>
      </c>
      <c r="G34" s="248">
        <f t="shared" si="0"/>
        <v>0.9952910152571106</v>
      </c>
      <c r="H34" s="151"/>
    </row>
    <row r="35" spans="1:8" s="2" customFormat="1" ht="12.75">
      <c r="A35" s="242"/>
      <c r="B35" s="243" t="s">
        <v>567</v>
      </c>
      <c r="C35" s="255">
        <f>C34</f>
        <v>637080</v>
      </c>
      <c r="D35" s="245"/>
      <c r="E35" s="246"/>
      <c r="F35" s="245">
        <f>F34</f>
        <v>634080</v>
      </c>
      <c r="G35" s="248">
        <f t="shared" si="0"/>
        <v>0.9952910152571106</v>
      </c>
      <c r="H35" s="151"/>
    </row>
    <row r="36" spans="1:8" s="2" customFormat="1" ht="12.75">
      <c r="A36" s="242"/>
      <c r="B36" s="256" t="s">
        <v>568</v>
      </c>
      <c r="C36" s="255">
        <v>191700</v>
      </c>
      <c r="D36" s="245"/>
      <c r="E36" s="246"/>
      <c r="F36" s="245">
        <v>191700</v>
      </c>
      <c r="G36" s="248">
        <f t="shared" si="0"/>
        <v>1</v>
      </c>
      <c r="H36" s="151"/>
    </row>
    <row r="37" spans="1:8" s="2" customFormat="1" ht="12.75">
      <c r="A37" s="243"/>
      <c r="B37" s="243" t="s">
        <v>569</v>
      </c>
      <c r="C37" s="245">
        <f>C36</f>
        <v>191700</v>
      </c>
      <c r="D37" s="245">
        <f>D36</f>
        <v>0</v>
      </c>
      <c r="E37" s="245">
        <f>E36</f>
        <v>0</v>
      </c>
      <c r="F37" s="245">
        <f>F36</f>
        <v>191700</v>
      </c>
      <c r="G37" s="248">
        <f t="shared" si="0"/>
        <v>1</v>
      </c>
      <c r="H37" s="151"/>
    </row>
    <row r="38" spans="1:8" s="2" customFormat="1" ht="12.75">
      <c r="A38" s="243"/>
      <c r="B38" s="243"/>
      <c r="C38" s="245"/>
      <c r="D38" s="245"/>
      <c r="E38" s="246"/>
      <c r="F38" s="247"/>
      <c r="G38" s="248"/>
      <c r="H38" s="151"/>
    </row>
    <row r="39" spans="1:7" s="92" customFormat="1" ht="12.75">
      <c r="A39" s="238" t="s">
        <v>570</v>
      </c>
      <c r="B39" s="238" t="s">
        <v>571</v>
      </c>
      <c r="C39" s="240">
        <f>SUM(C41)</f>
        <v>70400</v>
      </c>
      <c r="D39" s="240">
        <f>SUM(D41)</f>
        <v>0</v>
      </c>
      <c r="E39" s="240">
        <f>SUM(E41)</f>
        <v>0</v>
      </c>
      <c r="F39" s="240">
        <f>SUM(F41)</f>
        <v>60148</v>
      </c>
      <c r="G39" s="241">
        <f t="shared" si="0"/>
        <v>0.854375</v>
      </c>
    </row>
    <row r="40" spans="1:8" s="2" customFormat="1" ht="12.75">
      <c r="A40" s="243"/>
      <c r="B40" s="243"/>
      <c r="C40" s="245"/>
      <c r="D40" s="245"/>
      <c r="E40" s="246"/>
      <c r="F40" s="247"/>
      <c r="G40" s="248"/>
      <c r="H40" s="151"/>
    </row>
    <row r="41" spans="1:8" s="2" customFormat="1" ht="12.75">
      <c r="A41" s="250"/>
      <c r="B41" s="250" t="s">
        <v>572</v>
      </c>
      <c r="C41" s="251">
        <f>SUM(C42)</f>
        <v>70400</v>
      </c>
      <c r="D41" s="251">
        <f>SUM(D42)</f>
        <v>0</v>
      </c>
      <c r="E41" s="251">
        <f>SUM(E42)</f>
        <v>0</v>
      </c>
      <c r="F41" s="251">
        <f>SUM(F42)</f>
        <v>60148</v>
      </c>
      <c r="G41" s="248">
        <f>F41/C41</f>
        <v>0.854375</v>
      </c>
      <c r="H41" s="151"/>
    </row>
    <row r="42" spans="1:8" s="2" customFormat="1" ht="12.75">
      <c r="A42" s="243"/>
      <c r="B42" s="256" t="s">
        <v>573</v>
      </c>
      <c r="C42" s="255">
        <f>C43</f>
        <v>70400</v>
      </c>
      <c r="D42" s="255">
        <f>D43</f>
        <v>0</v>
      </c>
      <c r="E42" s="255">
        <f>E43</f>
        <v>0</v>
      </c>
      <c r="F42" s="255">
        <f>F43</f>
        <v>60148</v>
      </c>
      <c r="G42" s="248">
        <f t="shared" si="0"/>
        <v>0.854375</v>
      </c>
      <c r="H42" s="151"/>
    </row>
    <row r="43" spans="1:8" s="2" customFormat="1" ht="12.75">
      <c r="A43" s="243"/>
      <c r="B43" s="256" t="s">
        <v>574</v>
      </c>
      <c r="C43" s="255">
        <v>70400</v>
      </c>
      <c r="D43" s="244"/>
      <c r="E43" s="258"/>
      <c r="F43" s="245">
        <v>60148</v>
      </c>
      <c r="G43" s="248">
        <f t="shared" si="0"/>
        <v>0.854375</v>
      </c>
      <c r="H43" s="151"/>
    </row>
    <row r="44" spans="1:8" s="2" customFormat="1" ht="12.75">
      <c r="A44" s="243"/>
      <c r="B44" s="256"/>
      <c r="C44" s="255"/>
      <c r="D44" s="244"/>
      <c r="E44" s="258"/>
      <c r="F44" s="247"/>
      <c r="G44" s="248"/>
      <c r="H44" s="151"/>
    </row>
    <row r="45" spans="1:7" s="92" customFormat="1" ht="12.75">
      <c r="A45" s="238" t="s">
        <v>575</v>
      </c>
      <c r="B45" s="238" t="s">
        <v>576</v>
      </c>
      <c r="C45" s="240">
        <f>C47</f>
        <v>24000</v>
      </c>
      <c r="D45" s="240">
        <f>D47</f>
        <v>0</v>
      </c>
      <c r="E45" s="240">
        <f>E47</f>
        <v>0</v>
      </c>
      <c r="F45" s="240">
        <f>F47</f>
        <v>24000</v>
      </c>
      <c r="G45" s="241">
        <f t="shared" si="0"/>
        <v>1</v>
      </c>
    </row>
    <row r="46" spans="1:8" s="2" customFormat="1" ht="12.75">
      <c r="A46" s="243"/>
      <c r="B46" s="243"/>
      <c r="C46" s="245"/>
      <c r="D46" s="259" t="s">
        <v>577</v>
      </c>
      <c r="E46" s="258"/>
      <c r="F46" s="247"/>
      <c r="G46" s="248"/>
      <c r="H46" s="151"/>
    </row>
    <row r="47" spans="1:9" s="2" customFormat="1" ht="12.75">
      <c r="A47" s="250"/>
      <c r="B47" s="250" t="s">
        <v>578</v>
      </c>
      <c r="C47" s="251">
        <f>C49</f>
        <v>24000</v>
      </c>
      <c r="D47" s="251">
        <f>D49</f>
        <v>0</v>
      </c>
      <c r="E47" s="251">
        <f>E49</f>
        <v>0</v>
      </c>
      <c r="F47" s="251">
        <f>F49</f>
        <v>24000</v>
      </c>
      <c r="G47" s="248">
        <f t="shared" si="0"/>
        <v>1</v>
      </c>
      <c r="H47" s="151"/>
      <c r="I47" s="151"/>
    </row>
    <row r="48" spans="1:8" s="2" customFormat="1" ht="12.75">
      <c r="A48" s="243"/>
      <c r="B48" s="243" t="s">
        <v>579</v>
      </c>
      <c r="C48" s="245">
        <f>C49</f>
        <v>24000</v>
      </c>
      <c r="D48" s="247"/>
      <c r="E48" s="247"/>
      <c r="F48" s="245">
        <f>F49</f>
        <v>24000</v>
      </c>
      <c r="G48" s="248">
        <f t="shared" si="0"/>
        <v>1</v>
      </c>
      <c r="H48" s="151"/>
    </row>
    <row r="49" spans="1:8" s="2" customFormat="1" ht="12.75">
      <c r="A49" s="243"/>
      <c r="B49" s="243" t="s">
        <v>580</v>
      </c>
      <c r="C49" s="245">
        <f>wydatkiopis!F12</f>
        <v>24000</v>
      </c>
      <c r="D49" s="247"/>
      <c r="E49" s="247"/>
      <c r="F49" s="245">
        <f>wydatkiopis!G12</f>
        <v>24000</v>
      </c>
      <c r="G49" s="248">
        <f t="shared" si="0"/>
        <v>1</v>
      </c>
      <c r="H49" s="151"/>
    </row>
    <row r="50" spans="1:8" s="2" customFormat="1" ht="12.75">
      <c r="A50" s="243"/>
      <c r="B50" s="243"/>
      <c r="C50" s="247"/>
      <c r="D50" s="247"/>
      <c r="E50" s="247"/>
      <c r="F50" s="247"/>
      <c r="G50" s="248"/>
      <c r="H50" s="151"/>
    </row>
    <row r="51" spans="1:7" s="92" customFormat="1" ht="48.75">
      <c r="A51" s="260" t="s">
        <v>581</v>
      </c>
      <c r="B51" s="261" t="s">
        <v>582</v>
      </c>
      <c r="C51" s="262">
        <f>C53</f>
        <v>205379</v>
      </c>
      <c r="D51" s="262">
        <f>D53</f>
        <v>0</v>
      </c>
      <c r="E51" s="262">
        <f>E53</f>
        <v>0</v>
      </c>
      <c r="F51" s="262">
        <f>F53</f>
        <v>6534</v>
      </c>
      <c r="G51" s="263">
        <f t="shared" si="0"/>
        <v>0.03181435297669187</v>
      </c>
    </row>
    <row r="52" spans="1:7" s="268" customFormat="1" ht="12.75">
      <c r="A52" s="264"/>
      <c r="B52" s="265"/>
      <c r="C52" s="266"/>
      <c r="D52" s="266"/>
      <c r="E52" s="266"/>
      <c r="F52" s="266"/>
      <c r="G52" s="267"/>
    </row>
    <row r="53" spans="1:8" s="2" customFormat="1" ht="12.75">
      <c r="A53" s="243"/>
      <c r="B53" s="243" t="s">
        <v>583</v>
      </c>
      <c r="C53" s="245">
        <f>C54</f>
        <v>205379</v>
      </c>
      <c r="D53" s="245">
        <f>D54</f>
        <v>0</v>
      </c>
      <c r="E53" s="245">
        <f>E54</f>
        <v>0</v>
      </c>
      <c r="F53" s="245">
        <f>F54</f>
        <v>6534</v>
      </c>
      <c r="G53" s="248">
        <f t="shared" si="0"/>
        <v>0.03181435297669187</v>
      </c>
      <c r="H53" s="151"/>
    </row>
    <row r="54" spans="1:8" s="2" customFormat="1" ht="12.75">
      <c r="A54" s="243"/>
      <c r="B54" s="243" t="s">
        <v>584</v>
      </c>
      <c r="C54" s="245">
        <f>SUM(C55:C56)</f>
        <v>205379</v>
      </c>
      <c r="D54" s="245">
        <f>SUM(D55:D56)</f>
        <v>0</v>
      </c>
      <c r="E54" s="245">
        <f>SUM(E55:E56)</f>
        <v>0</v>
      </c>
      <c r="F54" s="245">
        <f>SUM(F55:F56)</f>
        <v>6534</v>
      </c>
      <c r="G54" s="248">
        <f t="shared" si="0"/>
        <v>0.03181435297669187</v>
      </c>
      <c r="H54" s="151"/>
    </row>
    <row r="55" spans="1:8" s="2" customFormat="1" ht="12.75">
      <c r="A55" s="243"/>
      <c r="B55" s="243" t="s">
        <v>585</v>
      </c>
      <c r="C55" s="245">
        <f>wydatkiopis!F361</f>
        <v>11000</v>
      </c>
      <c r="D55" s="247"/>
      <c r="E55" s="247"/>
      <c r="F55" s="245">
        <f>wydatkiopis!G361</f>
        <v>5000</v>
      </c>
      <c r="G55" s="248">
        <f t="shared" si="0"/>
        <v>0.45454545454545453</v>
      </c>
      <c r="H55" s="151"/>
    </row>
    <row r="56" spans="1:8" s="2" customFormat="1" ht="12.75">
      <c r="A56" s="243"/>
      <c r="B56" s="243" t="s">
        <v>586</v>
      </c>
      <c r="C56" s="245">
        <v>194379</v>
      </c>
      <c r="D56" s="247"/>
      <c r="E56" s="247"/>
      <c r="F56" s="245">
        <v>1534</v>
      </c>
      <c r="G56" s="248">
        <f t="shared" si="0"/>
        <v>0.007891799011210059</v>
      </c>
      <c r="H56" s="151"/>
    </row>
    <row r="57" spans="1:8" s="2" customFormat="1" ht="12.75">
      <c r="A57" s="243"/>
      <c r="B57" s="243"/>
      <c r="C57" s="247"/>
      <c r="D57" s="247"/>
      <c r="E57" s="247"/>
      <c r="F57" s="247"/>
      <c r="G57" s="248"/>
      <c r="H57" s="151"/>
    </row>
    <row r="58" spans="1:8" s="2" customFormat="1" ht="12.75">
      <c r="A58" s="243"/>
      <c r="B58" s="256"/>
      <c r="C58" s="255"/>
      <c r="D58" s="247"/>
      <c r="E58" s="247"/>
      <c r="F58" s="247"/>
      <c r="G58" s="248"/>
      <c r="H58" s="151"/>
    </row>
    <row r="59" spans="1:7" s="92" customFormat="1" ht="12.75">
      <c r="A59" s="238"/>
      <c r="B59" s="238" t="s">
        <v>587</v>
      </c>
      <c r="C59" s="240">
        <f>C51+C45+C39+C31+C21+C10</f>
        <v>1582059</v>
      </c>
      <c r="D59" s="240">
        <f>D51+D45+D39+D31+D21+D10</f>
        <v>110000</v>
      </c>
      <c r="E59" s="240">
        <f>E51+E45+E39+E31+E21+E10</f>
        <v>110000</v>
      </c>
      <c r="F59" s="240">
        <f>F51+F45+F39+F31+F21+F10</f>
        <v>1368302</v>
      </c>
      <c r="G59" s="241">
        <v>0.98</v>
      </c>
    </row>
    <row r="60" spans="1:8" s="2" customFormat="1" ht="12.75">
      <c r="A60" s="243"/>
      <c r="B60" s="242"/>
      <c r="C60" s="244"/>
      <c r="D60" s="247"/>
      <c r="E60" s="247"/>
      <c r="F60" s="247"/>
      <c r="G60" s="248"/>
      <c r="H60" s="151"/>
    </row>
  </sheetData>
  <mergeCells count="5">
    <mergeCell ref="C1:G1"/>
    <mergeCell ref="C2:G2"/>
    <mergeCell ref="C3:G3"/>
    <mergeCell ref="A5:G5"/>
    <mergeCell ref="B6:D6"/>
  </mergeCells>
  <printOptions/>
  <pageMargins left="1.3777777777777778" right="0.7875" top="0.7875" bottom="0.7875" header="0.5118055555555556" footer="0.5118055555555556"/>
  <pageSetup fitToHeight="0"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pionier</dc:creator>
  <cp:keywords/>
  <dc:description/>
  <cp:lastModifiedBy>Zbigniew Wojtyło</cp:lastModifiedBy>
  <cp:lastPrinted>2005-03-23T12:02:52Z</cp:lastPrinted>
  <dcterms:created xsi:type="dcterms:W3CDTF">2003-08-04T07:16:48Z</dcterms:created>
  <dcterms:modified xsi:type="dcterms:W3CDTF">2005-03-21T21:29:54Z</dcterms:modified>
  <cp:category/>
  <cp:version/>
  <cp:contentType/>
  <cp:contentStatus/>
  <cp:revision>20</cp:revision>
</cp:coreProperties>
</file>