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660" windowWidth="12120" windowHeight="8835" activeTab="0"/>
  </bookViews>
  <sheets>
    <sheet name="zał. nr 2" sheetId="1" r:id="rId1"/>
    <sheet name="cd. zał. nr 2" sheetId="2" r:id="rId2"/>
    <sheet name="cd. zał nr 2 " sheetId="3" r:id="rId3"/>
  </sheets>
  <definedNames/>
  <calcPr fullCalcOnLoad="1"/>
</workbook>
</file>

<file path=xl/sharedStrings.xml><?xml version="1.0" encoding="utf-8"?>
<sst xmlns="http://schemas.openxmlformats.org/spreadsheetml/2006/main" count="511" uniqueCount="350">
  <si>
    <t>Lp</t>
  </si>
  <si>
    <t>Dział</t>
  </si>
  <si>
    <t>Rozdział</t>
  </si>
  <si>
    <t>Nazwa</t>
  </si>
  <si>
    <t>010</t>
  </si>
  <si>
    <t>Rolnictwo i łowiectwo</t>
  </si>
  <si>
    <t>Melioracje wodne</t>
  </si>
  <si>
    <t>01008</t>
  </si>
  <si>
    <t>01010</t>
  </si>
  <si>
    <t>01030</t>
  </si>
  <si>
    <t>Izby Rolnicze</t>
  </si>
  <si>
    <t>020</t>
  </si>
  <si>
    <t>Leśnictwo</t>
  </si>
  <si>
    <t>02001</t>
  </si>
  <si>
    <t>Gospodarka leśna</t>
  </si>
  <si>
    <t>Wydatki bieżące:</t>
  </si>
  <si>
    <t>Wydatki majątkowe:</t>
  </si>
  <si>
    <t>Wydatki bieżące - zadania wykonuje Spółka Wodna w Raciborzu</t>
  </si>
  <si>
    <t>1. Wycinka drzew i krzewów na terenie miasta i gminy</t>
  </si>
  <si>
    <t>2. Za wyłączenie gruntów z produkcji leśnej</t>
  </si>
  <si>
    <t>Transport i łączność</t>
  </si>
  <si>
    <t>Drogi publiczne gminne</t>
  </si>
  <si>
    <t>2. Słupy ogłoszeniowe - Rudy</t>
  </si>
  <si>
    <t>Drogi wewnętrzne</t>
  </si>
  <si>
    <t>1. Dojazd do gruntów rolnych</t>
  </si>
  <si>
    <t>Gospodarka mieszkaniowa</t>
  </si>
  <si>
    <t>Gospodarka gruntami i nieruchomościami</t>
  </si>
  <si>
    <t>1. Za sporządzenie wycen nieruchomości, sporządzenie map</t>
  </si>
  <si>
    <t>2. Różne opłaty i składki</t>
  </si>
  <si>
    <t>Pozostała działalność</t>
  </si>
  <si>
    <t xml:space="preserve">2. Dotacja przedmiotowa z budżetu dla zakładu budżetowego - </t>
  </si>
  <si>
    <t>Działalność usługowa</t>
  </si>
  <si>
    <t>Opracowania geodezyjne i kartograficzne</t>
  </si>
  <si>
    <t>Wydatki bieżące</t>
  </si>
  <si>
    <t>Administracja publiczna</t>
  </si>
  <si>
    <t>Urzędy wojewódzkie (zadania zlecone)</t>
  </si>
  <si>
    <t>1. Wynagrodzenia i pochodne od wynagrodzeń</t>
  </si>
  <si>
    <t>2. Zakup materiałów i wyposażenia</t>
  </si>
  <si>
    <t>Rady gmin (miast i miast na prawach powiatu)</t>
  </si>
  <si>
    <t>1. Diety dla radnych</t>
  </si>
  <si>
    <t>2. Pozostałe wydatki</t>
  </si>
  <si>
    <t>Urzędy gmin (miast i miast na prawach powiatu)</t>
  </si>
  <si>
    <t>2. Odpis na ZFŚS</t>
  </si>
  <si>
    <t>3. Pozostałe wydatki na utrzymanie tut. Urzędu</t>
  </si>
  <si>
    <t>Wydatki inwestycyjne:</t>
  </si>
  <si>
    <t>1. Wynagrodzenia agencyjno - prowizyjne sołtysów i inkasa</t>
  </si>
  <si>
    <t>2. Różne opłaty i składki - zakładanie hipoteki</t>
  </si>
  <si>
    <t xml:space="preserve">3. Wydatki na papier do drukowania nakazów, opłaty pocztowe i inne wydatki </t>
  </si>
  <si>
    <t>Urzędy naczelnych organów władzy państwowej, kontroli i ochrony prawa</t>
  </si>
  <si>
    <t>1. Środki na prowadzenie rejestru wyborców</t>
  </si>
  <si>
    <t>Bezpieczeństwo publiczne i ochrona przeciwpożarowa</t>
  </si>
  <si>
    <t>Ochotnicze straże pożarne</t>
  </si>
  <si>
    <t>1. Na utrzymanie jednostek ochotniczych straży pożarnych</t>
  </si>
  <si>
    <t>Obrona cywilna</t>
  </si>
  <si>
    <t>Straż Miejska</t>
  </si>
  <si>
    <t>1. Utrzymanie samochodu Straży Miejskiej oraz zakup paliwa</t>
  </si>
  <si>
    <t>Obsługa długu publicznego</t>
  </si>
  <si>
    <t>Oświata i wychowanie</t>
  </si>
  <si>
    <t>Szkoły podstawowe</t>
  </si>
  <si>
    <t>w tym: odpis na ZFŚS</t>
  </si>
  <si>
    <t>Gimnazja</t>
  </si>
  <si>
    <t>Dowożenie uczniów do szkół</t>
  </si>
  <si>
    <t>Zespoły ekonomiczno - administracyjne szkół</t>
  </si>
  <si>
    <t xml:space="preserve">    w tym odpis na ZFŚS</t>
  </si>
  <si>
    <t>Licea ogólnokształcące</t>
  </si>
  <si>
    <t>Dokształcanie i doskonalenie nauczycieli</t>
  </si>
  <si>
    <t>Ochrona zdrowia</t>
  </si>
  <si>
    <t>Lecznictwo ambulatoryjne</t>
  </si>
  <si>
    <t>Przeciwdziałanie alkoholizmowi</t>
  </si>
  <si>
    <t>1. Przeciwdziałanie alkoholizmowi</t>
  </si>
  <si>
    <t>Opieka społeczna</t>
  </si>
  <si>
    <t>Zasiłki i pomoc w naturze oraz składki na ubezpieczenia społeczne</t>
  </si>
  <si>
    <t>2. Składki na ubezpieczenia społeczne (zadania zlecone)</t>
  </si>
  <si>
    <t>Dodatki mieszkaniowe</t>
  </si>
  <si>
    <t>1. Świadczenia społeczne (zadania zlecone)</t>
  </si>
  <si>
    <t>Ośrodki pomocy społecznej</t>
  </si>
  <si>
    <t>2. Pozostałe wydatki na utrzymanie Ośrodka</t>
  </si>
  <si>
    <t>Usługi opiekuńcze i specjalistyczne usługi opiekuńcze</t>
  </si>
  <si>
    <t>1. Zakup usług</t>
  </si>
  <si>
    <t xml:space="preserve">    w tym: odpis na ZFŚS</t>
  </si>
  <si>
    <t>Przedszkola</t>
  </si>
  <si>
    <t>Gospodarka komunalna i ochrona środowiska</t>
  </si>
  <si>
    <t>Oczyszczanie miast i wsi</t>
  </si>
  <si>
    <t>1. Dotacja przedmiotowa z budżetu dla zakładu budżetowego</t>
  </si>
  <si>
    <t xml:space="preserve">    (w tym: zimowe utrzymanie dróg gminnych - 15.000zł)</t>
  </si>
  <si>
    <t>Utrzymanie zieleni w miastach i gminie</t>
  </si>
  <si>
    <t>Oświetlenie ulic, placów i dróg</t>
  </si>
  <si>
    <t>1. Zakup energii elektrycznej</t>
  </si>
  <si>
    <t>2. Zakup usług remontowych (utrzymanie punktów świetlnych)</t>
  </si>
  <si>
    <t>Zakłady Gospodarki Komunalnej</t>
  </si>
  <si>
    <t>1. Dotacja z budżetu dla przewozów pasażerskich - Rybnik</t>
  </si>
  <si>
    <t>Kultura i ochrona dziedzictwa narodowego</t>
  </si>
  <si>
    <t>Domy i ośrodki kultury, świetlice, kluby</t>
  </si>
  <si>
    <t>1. Dotacja podmiotowa z budżetu dla instytucji kultury</t>
  </si>
  <si>
    <t>Biblioteki</t>
  </si>
  <si>
    <t>1. Środki na obchody świąt i rocznic państwowych</t>
  </si>
  <si>
    <t>Kultura fizyczna i sport</t>
  </si>
  <si>
    <t>1. Pozostałe wydatki - sport w szkole</t>
  </si>
  <si>
    <t>2. WOS Jankowice - remont dachu</t>
  </si>
  <si>
    <t>3. Remont budynku, szatni na boisku w Rudzie Kozielskiej</t>
  </si>
  <si>
    <t>RAZEM:</t>
  </si>
  <si>
    <t>Plan po zmianach</t>
  </si>
  <si>
    <t>Wykonanie</t>
  </si>
  <si>
    <t>%</t>
  </si>
  <si>
    <t>1. Dokumentacja na uzupełnienie sieci wodociągowej i kanalizacyjnej - Rudy</t>
  </si>
  <si>
    <t>2. Budowa wodociągu Jankowice II etap</t>
  </si>
  <si>
    <t>Wydatki inwestycyjne</t>
  </si>
  <si>
    <t>1. Budowa parkingu w Turzu - ul. Kościelna</t>
  </si>
  <si>
    <t>Referenda ogólnokrajowe i konstytucyjne</t>
  </si>
  <si>
    <t>1. Modernizacja źródeł ciepła w obiektach OSP na terenie gminy</t>
  </si>
  <si>
    <t>1. Modernizacja źródeł ciepła w ZSO Kuźnia Raciborska</t>
  </si>
  <si>
    <t>Wydatki na zakupy inwestycyjne</t>
  </si>
  <si>
    <t>1. Zakupy inwestycyjne - komputery</t>
  </si>
  <si>
    <t>1. Wykonanie oświetlenia dróg powiatowych Turze - Siedliska - Budziska</t>
  </si>
  <si>
    <t>Wydatki bieżące :</t>
  </si>
  <si>
    <t>część opisowa</t>
  </si>
  <si>
    <t xml:space="preserve">Zadania własne </t>
  </si>
  <si>
    <t xml:space="preserve">Zasiłki rodzinne  pielęgnacyjne i wychowawcze </t>
  </si>
  <si>
    <t>1. Przelew środków do Izby Rolniczej w Katowicach - 2% uzyskanych wpływów z podatku  rolnego</t>
  </si>
  <si>
    <t>1. Diety dla sołtysów za udział w Sesjach Rady Miejskiej oraz komisjach stałych Rady Miejskiej</t>
  </si>
  <si>
    <t>Pozostała  działalność</t>
  </si>
  <si>
    <t>4.Przyłacza wodociągowe - Rudy</t>
  </si>
  <si>
    <t xml:space="preserve"> </t>
  </si>
  <si>
    <t>01095</t>
  </si>
  <si>
    <t>3 Zakup usług pozostałych</t>
  </si>
  <si>
    <t>Wydatki  bieżące</t>
  </si>
  <si>
    <t>Gospodarka odpadami</t>
  </si>
  <si>
    <t>Udzielono 265 świadczeń na kwotę 7 955zł</t>
  </si>
  <si>
    <t>1. Zakupy inwestycyjne -/ zadania własne  /</t>
  </si>
  <si>
    <t>Usuwanie skutków  klęsk żywiołowych</t>
  </si>
  <si>
    <t>2.Modernizacja źródeł ciepła Szkoła Podstawowa  Rudy</t>
  </si>
  <si>
    <t>W  zespole zatrudnionych jest 6,25 etatów  pracowników administracyjnych . Podstawowym celem  działania MZO jest zapewnienie obsługi finansowo- księgowej , płacowej i organizacyjnej gminnych placówek oświatowych oraz koordynacja  ich działalności. Wydatki majątkowe : zakup 2 komputerów , drukarki , oprogramowania - koszt całkowity 10 559 zł</t>
  </si>
  <si>
    <t>1. Zakupy inwestycyjne / patelnia elektryczna ZSO Kuźnia Raciborska</t>
  </si>
  <si>
    <t>3. Zakup tarcicy na remont pomostu</t>
  </si>
  <si>
    <t xml:space="preserve">2. Zakup wyprawek dla dzieci </t>
  </si>
  <si>
    <t>cześć opisowa</t>
  </si>
  <si>
    <t>bieżące utrzymanie rowów melioracyjnych na terenie gminy</t>
  </si>
  <si>
    <t>Infrastruktura wodociągowa i sanitacyjna wsi</t>
  </si>
  <si>
    <t>3. Nadzór wodociąg Jankowice</t>
  </si>
  <si>
    <t>2. Wykup gruntu pod boisko - Turze</t>
  </si>
  <si>
    <t>1.Dotacja  podmiotowa z budżetu dla pozostałych  jednostek</t>
  </si>
  <si>
    <t>1. Składki na ubezpieczenia zdrowotne (zadania zlecone)</t>
  </si>
  <si>
    <t>zakup 4 zestawów  komputerowych+ drukarka, założenie  sieci komputerowej + zakup licencji na program komputerowy</t>
  </si>
  <si>
    <t>3.Umowa zlecenie na przeprowadzenie wywiadów środowiskowych  dot.dodatków  mieszkaniowych.</t>
  </si>
  <si>
    <t>Świetlice szkolne</t>
  </si>
  <si>
    <t>1 Odpis  na ZFŚS dla nauczycieli , emerytów i rencistów</t>
  </si>
  <si>
    <t>1. Dotacja przedmiotowa z budżetu dla zakładu budżetowego na utrzymanie targowiska</t>
  </si>
  <si>
    <t>2. Dotacje dla stowarzyszeń</t>
  </si>
  <si>
    <t>Pobór podatków, opłat i niepodatkowych należności budżetowych</t>
  </si>
  <si>
    <t>2.Zakupy okularów dla pracowników</t>
  </si>
  <si>
    <t>W  gminie są 2 gimnazja w Kuźni Raciborskiej  i Rudach , do których   uczęszcza 508 uczniów - 21 oddziałów.Zatrudnionych  jest 36.34 etatu  pracowników pedagogicznych  i 9.68 etatu  pracowników  administracyjno - obsługowych.W gimnazjach przeprowadzono następujące remonty : Gimnazjum Rudy : tynkowanie i malowanie korytarzy</t>
  </si>
  <si>
    <t>Uczniów dowozi się   do Szkoły Podstawowej i Gimnazjum w Kuźni Raciborskiej  z miejscowości Siedliska , Turze i Budziska  oraz  Szkoły Podstawowej  i Gimnazjum w  Rudach  z sołectw  Jankowice i Biały Dwór . Łącznie w gminie do Szkół Podstawowych i Gimnazjum dowozi się 232 uczniów.</t>
  </si>
  <si>
    <t>Kwota  13 938 zł - dopłata do czesnego , koszty delegacji metodyka 891 zł , kursy i szkolenia 1095 zł , materiały administracyjno- biurowe 9 152 zł</t>
  </si>
  <si>
    <t xml:space="preserve">Środki wykorzystano na wypłatę następujących zasiłków:                                                                       zasiłki rodzinne        127 świadczenia na kwotę : 5 703 zł                                                                          zasiłki pielęgnacyjne  2498 świadczenia na kwotę 35 042 zł                  </t>
  </si>
  <si>
    <t>2. Wydatki i zakupy inwestycyjne / zadania zlecone /</t>
  </si>
  <si>
    <t>Środki wykorzystano na  zatrudnienie  opiekunki  na umowę zlecenie  dla opieki nad  chorymi w czasie  chorobowego  dwóch opiekunek</t>
  </si>
  <si>
    <t>Edukacyjna opieka wychowawcza</t>
  </si>
  <si>
    <t>w tym : odpis na ZFŚS</t>
  </si>
  <si>
    <t>Towarzystwa Budownictwa Społecznego</t>
  </si>
  <si>
    <t>remonty komunalnych budynków mieszkalnych</t>
  </si>
  <si>
    <t>1. Remonty lokali  /remonty lokali po eksmisjach /</t>
  </si>
  <si>
    <t>Urzędy naczelne organów władzy państwowej, kontroli i ochrony prawa oraz sądownictwa</t>
  </si>
  <si>
    <t>Wybory do rad gmin, rad powiatów i sejmików województw</t>
  </si>
  <si>
    <t xml:space="preserve">wybory wójtów, burmistrzów i prezydentów miast oraz </t>
  </si>
  <si>
    <t>referenda gminne, powiatowe i wojewódzkie</t>
  </si>
  <si>
    <t>Komendy wojewódzkie Policji</t>
  </si>
  <si>
    <t>1. Odsetki od pożyczek i kredytów</t>
  </si>
  <si>
    <t>Liceum Ogólnokształcące  wchodzi w  skład Zespołu Szkół Ogólnokształcących w Kuźni Raciborskiej od 1.01.2003r jest zadaniem  własnym gminy. Zatrudnionych jest 1,56  etatu pracowników  pedagogicznych. W szkole uczy się 20 uczniów na 1 oddziale.</t>
  </si>
  <si>
    <t>Kwota 26 825  zł to odpis na ZFŚS dla nauczycieli , emerytów i rencistów</t>
  </si>
  <si>
    <t>1.Składka ZUS - 2.840zł</t>
  </si>
  <si>
    <t>2.Pozostałe wydatki</t>
  </si>
  <si>
    <t>Składki na ubezpieczenia zdrowotne opłacane za osoby pobierające niektóre świadczenia z pomocy społecznej</t>
  </si>
  <si>
    <t>Środki wykorzystano na płace i pochodne od płac dla pracowników:      zadanie własne  4 etaty   na kwotę 150 287 zł                                    zadania zlecone - 5,25 etatu na kwotę 128 258 zł                                Pozostałe środki  wydatkowano na : zakup energii ,wody, delegacje,  ryczałty ,ubezpieczenie mienia.</t>
  </si>
  <si>
    <t>Środki wykorzystano  na wypłatę zasiłku trzem rodzinom poszkodowanym  na skutek pożaru - 3 zasiłki po 1000 zł</t>
  </si>
  <si>
    <t xml:space="preserve"> 1.Na dożywianie dzieci / dofinansowanie wojewody - 53 960 zł /</t>
  </si>
  <si>
    <t xml:space="preserve"> W Gminie są 4 przedszkola  oraz 2 oddziały przedszkolne  w Zespołach  Szkolno- Przedszkolnych w Budziskach i Turzu do których uczęszcza 342 dzieci - 15 oddziałów. Zatrudnienie to : 21,60 etatu  nauczycielskiego orza 24.03  etatu pracowników  administracyjno- biurowych. Wydatki pozapłacowe to zakup opału , energii elektrycznej , wody, usług łączności oraz  materiałów  i usług  niezbędnych do prawidłowego  funkcjonowania placówek  przedszkolnych. W przedszkolu w Rudach wykonano parking i drogę wjazdową. W przedszkolu nr 1 w Kuźni Raciborskiej  przeprowadzono remont dachu. Koszty remontów 39 000 zł.</t>
  </si>
  <si>
    <t>1. Dotacje podmiotowa z budżetu dla instytucji kultury</t>
  </si>
  <si>
    <t>Ogółem w   2003 r.  wydano 3351 decyzji  przyznających  dodatek mieszkaniowy. 87 % przyznanych  dodatków  dotyczy osób  mieszkająch w  lokalach  stanowiących  mieszkaniowy zasób   gminy Kuźnia Raciborska . Pozostałe to osoby  mieszkające w  lokalach spółdzielczych  i zakładowych .</t>
  </si>
  <si>
    <t>1. Remont dróg - Kuźnia Raciborska i sołectwa</t>
  </si>
  <si>
    <t>2. Zakup wiaty przystankowej w miejscowości Ruda Kozielska</t>
  </si>
  <si>
    <t>Wydatki bieżące: opłata sądowa, wpis do rejestru</t>
  </si>
  <si>
    <t>1. Zmiany planu zagospodarowania przestrzennego</t>
  </si>
  <si>
    <t>1.Opracowanie  strategii rozwoju  gminy</t>
  </si>
  <si>
    <t>Wydatki bieżące związane z przeprowadzeniem wyborów uzupełniających do Rady Miejskiej</t>
  </si>
  <si>
    <t>Środki wykorzystano na przeprowadzenie referendum w sprawie przystąpienia do Unii Europejskiej</t>
  </si>
  <si>
    <t>2.Częściowa wymiana okien w świetlicy OSP w miejscowości Ruda Kozielska</t>
  </si>
  <si>
    <t>1.Zakup zestawu Gminnego Centrum Reagowania</t>
  </si>
  <si>
    <t>Na terenie gminy  funkcjonują 4  szkoły podstawowe  / 2  wchodzą w skład  Zespołów  Szkolno Przedszkolnych w Budziskach i Turzu  / do których uczęszcza  812  uczniów  -42 oddziały. Zatrudnienie  71.94 etatów pedagogicznych i  16,67 etatów  administracyjno -obsługowych. W szkołach podstawowych przeprowadzono  następujące remonty : Szkoła Podstawowa Kuźnia Raciborska - wymiana okien , malowanie sali  gimnastycznej oraz klatek schodowych , wymiana kanalizacji burzowej ,wymiana ogrodzenia / całkowity koszt 22 000 zł/ Szkoła Podstawowa Budziska : wymiana okien - drzwi , remont łazienek , malowanie sal lekcyjnych / całkowity koszt 58 000 zł /   Szkoła Podstawowa Rudy :  malowanie korytarzy , remont  łazienek i instalacji c.o. remont dachu   / całkowity koszt 30 000 zł/                                                                                                Szkoła Podstawowa  Turze : remont c.o.i wod-kan , wymiana drzwi /całkowity koszt 30 000zł/</t>
  </si>
  <si>
    <t>1.Uregulowanie faktury 2002r.-wykonanie C.O. Szkoła Podstawowa w Turzu</t>
  </si>
  <si>
    <t>2. Opracowanie audytu i projektu termomodernizacji - II etap ZSO w Kuźni Raciborskiej</t>
  </si>
  <si>
    <t>3.Modernizacja źródeł ciepła ZSO Kuźnia Racib</t>
  </si>
  <si>
    <t>1.Swiadczenia społeczne / zadania zlecone 339 198 zł + zadania własne 137.573 zł w tym 61 000 zł na dożywianie uczniów jako środki własne</t>
  </si>
  <si>
    <t>W gminie są  2 świetlice  i 3 stołówki szkolne / w Zespole Szkół  Ogólnokształcących i Szkole Podstawowej w Kuźni Raciborskiej oraz w  Szkole  Podstawowej i Gimnazjum w Rudach/.Zatrudnionych jest 5 etatów pedagogicznych oraz 11,75 etatu administracyjno-obsługowych.Kwota 48 624 zł to wydatki  pozapłacowe, w tym: ( 13 350  zł to odpis na ZFŚS) , eksploatacja  stołówki w Rudach - 15 976, środki czystości, zakup sprzętu kuchennego oraz koszty energii i wody.</t>
  </si>
  <si>
    <t>1. Opracowanie audytu, projektu wymiany źródeł ciepła instalacji c.o.i c.w.- termomodernizacja Przedszkole Nr 2 w Kuźni Raciborskiej</t>
  </si>
  <si>
    <t>2.Termomodernizacja Przedszkola Nr 2 w Kuźni Raciborskiej</t>
  </si>
  <si>
    <t>1. W tym: dopłata do czesnego - 1 350zł , koszty delegacji metodyka - 991 zł</t>
  </si>
  <si>
    <t>Informacja z wykonania wydatków budżetowych za okres od 1.01.2003 - 31.21.2003 roku</t>
  </si>
  <si>
    <t>Załącznik Nr 2 do Zarządzenia</t>
  </si>
  <si>
    <t xml:space="preserve">Nazwa działu                                   </t>
  </si>
  <si>
    <t>700</t>
  </si>
  <si>
    <t>710</t>
  </si>
  <si>
    <t>750</t>
  </si>
  <si>
    <t>751</t>
  </si>
  <si>
    <t>Urzędy naczelne organów władzy państwowej</t>
  </si>
  <si>
    <t>kontroli i ochrony prawa oraz sądownictwa</t>
  </si>
  <si>
    <t>754</t>
  </si>
  <si>
    <t xml:space="preserve">Bezpieczeństwo publiczne i ochrona </t>
  </si>
  <si>
    <t>przeciwpożarowa</t>
  </si>
  <si>
    <t>757</t>
  </si>
  <si>
    <t>801</t>
  </si>
  <si>
    <t xml:space="preserve">851 </t>
  </si>
  <si>
    <t>853</t>
  </si>
  <si>
    <t>854</t>
  </si>
  <si>
    <t>900</t>
  </si>
  <si>
    <t>921</t>
  </si>
  <si>
    <t>926</t>
  </si>
  <si>
    <t>razem:</t>
  </si>
  <si>
    <t xml:space="preserve">3. Różne opłaty i składki - opłaty za lokal -Wspólnota </t>
  </si>
  <si>
    <t>Mieszkaniowa - Dom Nauczyciela Rudy</t>
  </si>
  <si>
    <t>2. Zakup komputerów dla urzędu</t>
  </si>
  <si>
    <t>1. Wydatki inwestycyjne jednostek budżetowych -założenie alarmu</t>
  </si>
  <si>
    <t>3.Współpraca Rudy- Bolatice oraz z gminami partnerskimi</t>
  </si>
  <si>
    <t>4.Promocja gminy</t>
  </si>
  <si>
    <t>3. Remont parkingu przy ul. Słowackiego</t>
  </si>
  <si>
    <t>3. Wydatki inwestycyjne  - komputeryzacja Urzędu - zakup licencji</t>
  </si>
  <si>
    <t>Na pozostałe wydatki związane z utrzymaniem Urzędu Miejskiego składały się min. wydatki na:  zakup energi, opału,wody,materiałów biurowych,opłaty za rozmowy telefoniczne, opłaty pocztowe, umowę zlecenia na obsługę prawną</t>
  </si>
  <si>
    <t>5. Pozostałe wydatki</t>
  </si>
  <si>
    <t>3. Zakup komputera dla OSP Kuźnia Raciborska</t>
  </si>
  <si>
    <t>2. Dotacja przedmiotowa z budżetu dla zakładu budżetowego w tym: 18 900 zł na wydatki zwjązane z uregulowaniem zjawiska bezdomnych psów na terenie Gminy Kuźnia Raciborska, 17 350 zł na wymianę nawierzchni placu, remont zewnętrznej instalacji kanalizacyjnej nieruchomości przy ul. Krzyżowej 1 w Kuźni Raciborskiej oraz 7 000 zł na przeprowadzenie drobnych remontów na terenie sołectw.</t>
  </si>
  <si>
    <t>3.Zakup usług pozostałych w tym:</t>
  </si>
  <si>
    <t>*utylizacja padliny</t>
  </si>
  <si>
    <t>*pozostałe wydatki</t>
  </si>
  <si>
    <t>2.Sfinansowanie montażu krat i domofonu w budynku Posterunku Policji w Kuźni Raciborskiej</t>
  </si>
  <si>
    <t>3.Pierwokup baru Przystanek</t>
  </si>
  <si>
    <t xml:space="preserve">1. Wykupy gruntów pod drogi </t>
  </si>
  <si>
    <t>Obsługa papierów wartościowych, kredytów i pożyczek jednostek samorządu terytorialnego</t>
  </si>
  <si>
    <t>Wykonanie wydatków budżetowych za okres od 1.01.- 31.12.2003r wraz z częścią opisową</t>
  </si>
  <si>
    <t>2. Na pozostałe opracowania geodezyjne</t>
  </si>
  <si>
    <t>1. Zwroty wpłat mieszkańcom za niewykonane przyłącza wodociągowe</t>
  </si>
  <si>
    <t>2.Dowóz wody pitnej beczkowozem do miejscowości Podbiała</t>
  </si>
  <si>
    <t xml:space="preserve">w tym dotacje dla stowarzyszeń  </t>
  </si>
  <si>
    <t>Plan</t>
  </si>
  <si>
    <t xml:space="preserve"> po zmianach</t>
  </si>
  <si>
    <t>Środki wykorzystano na wypłatę następujących zasiłków:</t>
  </si>
  <si>
    <t>1. Obiady dla dzieci                                           60 654 zł</t>
  </si>
  <si>
    <t>2. Zasiłki celowe/lekarstwa/żywność             74 569 zł</t>
  </si>
  <si>
    <t>3. Sprawienie pogrzebu                                     2 350 zł</t>
  </si>
  <si>
    <r>
      <t>Razem:</t>
    </r>
    <r>
      <rPr>
        <sz val="10"/>
        <rFont val="Arial CE"/>
        <family val="2"/>
      </rPr>
      <t xml:space="preserve">                                                             </t>
    </r>
    <r>
      <rPr>
        <b/>
        <sz val="10"/>
        <rFont val="Arial CE"/>
        <family val="2"/>
      </rPr>
      <t>137 573 zł</t>
    </r>
  </si>
  <si>
    <t>Burmistrza Nr B.0151-81/84</t>
  </si>
  <si>
    <t>z dnia 31.03.2004 r.</t>
  </si>
  <si>
    <t xml:space="preserve">Załącznik Nr 2 </t>
  </si>
  <si>
    <t>WYKONANIE ZADAŃ INWESTYCYJNYCH ZA  2003 ROK (w złotych)</t>
  </si>
  <si>
    <t>Lp.</t>
  </si>
  <si>
    <t xml:space="preserve">Nazwa zadania </t>
  </si>
  <si>
    <t xml:space="preserve">Plan po </t>
  </si>
  <si>
    <t>zmianach</t>
  </si>
  <si>
    <t>Uwagi</t>
  </si>
  <si>
    <t xml:space="preserve">I. </t>
  </si>
  <si>
    <t>INWESTYCJE</t>
  </si>
  <si>
    <t>1.</t>
  </si>
  <si>
    <t>1a.</t>
  </si>
  <si>
    <t xml:space="preserve">Dokumentacja na uzupełnienie sieci wodociągowej </t>
  </si>
  <si>
    <t xml:space="preserve">i kanalizacyjnej - Rudy  </t>
  </si>
  <si>
    <t>1b.</t>
  </si>
  <si>
    <t>Przyłącza wodociągowe - Rudy</t>
  </si>
  <si>
    <t>Zwroty dla ludności.</t>
  </si>
  <si>
    <t>1c.</t>
  </si>
  <si>
    <t xml:space="preserve">Budowa wodociągu Jankowice II etap </t>
  </si>
  <si>
    <t>W tym faktury za 2002 rok na kwotę 118 242 zł</t>
  </si>
  <si>
    <t>2.</t>
  </si>
  <si>
    <t>2a.</t>
  </si>
  <si>
    <t>Budowa parkingu w Turzu ul. Kościelna</t>
  </si>
  <si>
    <t>Wykonano</t>
  </si>
  <si>
    <t>2b.</t>
  </si>
  <si>
    <t>Zakup wiaty przystankowej dla Rudy Kozielskiej</t>
  </si>
  <si>
    <t>3.</t>
  </si>
  <si>
    <t>w tym:</t>
  </si>
  <si>
    <t>3a</t>
  </si>
  <si>
    <t>Wykup gruntu pod boisko w Turzu</t>
  </si>
  <si>
    <t>3b.</t>
  </si>
  <si>
    <t xml:space="preserve">Wykup gruntu pod drogi (Kuźnia R. - ul.Powstańców, </t>
  </si>
  <si>
    <t>ul. Fabryczna- Budziska)</t>
  </si>
  <si>
    <t>3c.</t>
  </si>
  <si>
    <t>Pierwokup baru "Przystanek"</t>
  </si>
  <si>
    <t>Pierwokup baru "Przystanek" - realizacja w 2004r.</t>
  </si>
  <si>
    <t>4.</t>
  </si>
  <si>
    <t>4a.</t>
  </si>
  <si>
    <t>Komputeryzacja urzędu - zakup licencji</t>
  </si>
  <si>
    <t>Realizacja w 2004 roku</t>
  </si>
  <si>
    <t>4b</t>
  </si>
  <si>
    <t>Założenie alarmu w budynku Urzędu Miejskiego</t>
  </si>
  <si>
    <t>4c</t>
  </si>
  <si>
    <t>Zakup komputerów dla urzędu</t>
  </si>
  <si>
    <t>5.</t>
  </si>
  <si>
    <t>Bezpieczeństwo publiczne i ochrona przeciwpoż.</t>
  </si>
  <si>
    <t>5a.</t>
  </si>
  <si>
    <t>Modernizacja źródeł ciepła w obiektach OSP na</t>
  </si>
  <si>
    <t>Zadanie wykonane w 2002 r.,zapłata w 2003</t>
  </si>
  <si>
    <t>terenie gminy</t>
  </si>
  <si>
    <t>5b.</t>
  </si>
  <si>
    <t>Częściowa wymiana okien w świetlicy OSP</t>
  </si>
  <si>
    <t>Wykonano - wymiana 10 okien, dalsza realizacja</t>
  </si>
  <si>
    <t xml:space="preserve">Ruda Kozielska </t>
  </si>
  <si>
    <t xml:space="preserve">zadania w 2004 r. </t>
  </si>
  <si>
    <t>5c.</t>
  </si>
  <si>
    <t xml:space="preserve">Zakup komputera dla OSP Kuźnia Raciborska  </t>
  </si>
  <si>
    <t>i zarządu miejsko-gminnego OSP</t>
  </si>
  <si>
    <t>5d.</t>
  </si>
  <si>
    <t xml:space="preserve">Zakup zestawu Gminnego Centrum Reagowania </t>
  </si>
  <si>
    <t>6.</t>
  </si>
  <si>
    <t>6a.</t>
  </si>
  <si>
    <t xml:space="preserve">Remont c. o. - Szkoła Podstawowa Turze </t>
  </si>
  <si>
    <t>6b.</t>
  </si>
  <si>
    <t>Modernizacja żródeł ciepła  - w budynku szkoły</t>
  </si>
  <si>
    <t>Zadanie w trakcie realizacji.Inwestycja wieloletnia</t>
  </si>
  <si>
    <t>podstawowej w Rudach</t>
  </si>
  <si>
    <t>6c.</t>
  </si>
  <si>
    <t>Modernizacja źródeł ciepła w ZSO w Kuźni Rac.</t>
  </si>
  <si>
    <t>Zadanie wykonane w 2002 r., zapłata w 2003</t>
  </si>
  <si>
    <t>6d.</t>
  </si>
  <si>
    <t xml:space="preserve">Opracowanie audytu i projektu termomodernizacji </t>
  </si>
  <si>
    <t>II etap ZSO w Kuźni Raciborskiej</t>
  </si>
  <si>
    <t>6e.</t>
  </si>
  <si>
    <t>Termomodernizacja  ZSO Kuźnia Rac. - II etap</t>
  </si>
  <si>
    <t>koncepcja pozyskania środków na w/w zadanie</t>
  </si>
  <si>
    <t>6f.</t>
  </si>
  <si>
    <t>Zakup komputerów dla Zespołu Oświaty w Kuźni Rac.</t>
  </si>
  <si>
    <t>7.</t>
  </si>
  <si>
    <t>7a.</t>
  </si>
  <si>
    <t xml:space="preserve">Wydatki inwestycyjne - sieć komputerowa i licencja </t>
  </si>
  <si>
    <t>na program komp. dla MOPS - zadanie zlecone</t>
  </si>
  <si>
    <t>7b.</t>
  </si>
  <si>
    <t xml:space="preserve">Zakup 4 zestawów komputerów  i drukarki </t>
  </si>
  <si>
    <t>dla MOPS w Kuźni Rac.</t>
  </si>
  <si>
    <t>8.</t>
  </si>
  <si>
    <t>8a.</t>
  </si>
  <si>
    <t>Zakupy inwestycjne-zakup patelni elektr. dla stołówki</t>
  </si>
  <si>
    <t>ZSO w Kuźni Rac.</t>
  </si>
  <si>
    <t>8b.</t>
  </si>
  <si>
    <t xml:space="preserve">Opracowanie audytu, projektu wymiany źródeł ciepła </t>
  </si>
  <si>
    <t xml:space="preserve">i instalacji c.o. i c.w.u i termomodernizacja </t>
  </si>
  <si>
    <t xml:space="preserve">Przedszkole Nr 2 w Kuźni Raciborskiej </t>
  </si>
  <si>
    <t>8c.</t>
  </si>
  <si>
    <t>Termomodernizacja Przedszkola Nr 2 w Kuźni Rac.</t>
  </si>
  <si>
    <t>Kwotę 38 416 zł zapłacono w 2004 roku</t>
  </si>
  <si>
    <t>9.</t>
  </si>
  <si>
    <t>9a.</t>
  </si>
  <si>
    <t xml:space="preserve">Wykonanie oświetlenia dróg powiatowych Turze - </t>
  </si>
  <si>
    <t>Siedliska - Budziska</t>
  </si>
  <si>
    <t xml:space="preserve">cd. zał. Nr  2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</si>
</sst>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0"/>
      <color indexed="63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3" fontId="0" fillId="0" borderId="8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3" fontId="0" fillId="0" borderId="19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 quotePrefix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9" fontId="0" fillId="0" borderId="0" xfId="0" applyNumberFormat="1" applyAlignment="1">
      <alignment/>
    </xf>
    <xf numFmtId="3" fontId="0" fillId="0" borderId="8" xfId="0" applyNumberFormat="1" applyBorder="1" applyAlignment="1">
      <alignment vertical="center" wrapText="1"/>
    </xf>
    <xf numFmtId="3" fontId="0" fillId="0" borderId="0" xfId="0" applyNumberFormat="1" applyAlignment="1">
      <alignment/>
    </xf>
    <xf numFmtId="10" fontId="0" fillId="0" borderId="4" xfId="0" applyNumberFormat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10" fontId="0" fillId="0" borderId="8" xfId="0" applyNumberFormat="1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0" fontId="0" fillId="2" borderId="18" xfId="0" applyFill="1" applyBorder="1" applyAlignment="1">
      <alignment horizontal="left" vertical="center" wrapText="1"/>
    </xf>
    <xf numFmtId="3" fontId="0" fillId="2" borderId="18" xfId="0" applyNumberFormat="1" applyFill="1" applyBorder="1" applyAlignment="1">
      <alignment horizontal="center" vertical="center" wrapText="1"/>
    </xf>
    <xf numFmtId="3" fontId="0" fillId="2" borderId="19" xfId="0" applyNumberFormat="1" applyFill="1" applyBorder="1" applyAlignment="1">
      <alignment horizontal="center" vertical="center" wrapText="1"/>
    </xf>
    <xf numFmtId="3" fontId="0" fillId="2" borderId="8" xfId="0" applyNumberFormat="1" applyFill="1" applyBorder="1" applyAlignment="1">
      <alignment horizontal="center" vertical="center" wrapText="1"/>
    </xf>
    <xf numFmtId="3" fontId="1" fillId="2" borderId="19" xfId="0" applyNumberFormat="1" applyFont="1" applyFill="1" applyBorder="1" applyAlignment="1">
      <alignment horizontal="center" vertical="center" wrapText="1"/>
    </xf>
    <xf numFmtId="3" fontId="0" fillId="2" borderId="8" xfId="0" applyNumberFormat="1" applyFill="1" applyBorder="1" applyAlignment="1">
      <alignment horizontal="center"/>
    </xf>
    <xf numFmtId="3" fontId="0" fillId="2" borderId="4" xfId="0" applyNumberFormat="1" applyFill="1" applyBorder="1" applyAlignment="1">
      <alignment horizontal="center" vertical="center" wrapText="1"/>
    </xf>
    <xf numFmtId="10" fontId="0" fillId="0" borderId="13" xfId="0" applyNumberFormat="1" applyBorder="1" applyAlignment="1">
      <alignment horizontal="center" vertical="center" wrapText="1"/>
    </xf>
    <xf numFmtId="3" fontId="0" fillId="0" borderId="18" xfId="0" applyNumberForma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36" xfId="0" applyBorder="1" applyAlignment="1" quotePrefix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4" xfId="0" applyBorder="1" applyAlignment="1" quotePrefix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4" xfId="0" applyBorder="1" applyAlignment="1">
      <alignment vertical="center" wrapText="1"/>
    </xf>
    <xf numFmtId="10" fontId="0" fillId="0" borderId="19" xfId="0" applyNumberForma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10" fontId="0" fillId="0" borderId="20" xfId="0" applyNumberFormat="1" applyBorder="1" applyAlignment="1">
      <alignment horizontal="center" vertical="center" wrapText="1"/>
    </xf>
    <xf numFmtId="10" fontId="0" fillId="0" borderId="18" xfId="0" applyNumberFormat="1" applyBorder="1" applyAlignment="1">
      <alignment horizontal="center" vertical="center" wrapText="1"/>
    </xf>
    <xf numFmtId="0" fontId="0" fillId="0" borderId="46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53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54" xfId="0" applyBorder="1" applyAlignment="1">
      <alignment/>
    </xf>
    <xf numFmtId="0" fontId="0" fillId="0" borderId="3" xfId="0" applyBorder="1" applyAlignment="1">
      <alignment/>
    </xf>
    <xf numFmtId="0" fontId="0" fillId="0" borderId="55" xfId="0" applyBorder="1" applyAlignment="1">
      <alignment/>
    </xf>
    <xf numFmtId="0" fontId="0" fillId="0" borderId="3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24" xfId="0" applyBorder="1" applyAlignment="1">
      <alignment/>
    </xf>
    <xf numFmtId="3" fontId="0" fillId="0" borderId="6" xfId="0" applyNumberFormat="1" applyBorder="1" applyAlignment="1">
      <alignment/>
    </xf>
    <xf numFmtId="9" fontId="0" fillId="0" borderId="6" xfId="0" applyNumberFormat="1" applyBorder="1" applyAlignment="1">
      <alignment/>
    </xf>
    <xf numFmtId="0" fontId="0" fillId="0" borderId="2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top"/>
    </xf>
    <xf numFmtId="49" fontId="0" fillId="0" borderId="51" xfId="0" applyNumberFormat="1" applyBorder="1" applyAlignment="1">
      <alignment/>
    </xf>
    <xf numFmtId="0" fontId="0" fillId="0" borderId="56" xfId="0" applyBorder="1" applyAlignment="1">
      <alignment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9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0" fontId="0" fillId="0" borderId="9" xfId="0" applyNumberForma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10" fontId="0" fillId="0" borderId="28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9" xfId="0" applyBorder="1" applyAlignment="1">
      <alignment vertical="center" wrapText="1"/>
    </xf>
    <xf numFmtId="3" fontId="1" fillId="0" borderId="51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9" fontId="1" fillId="0" borderId="30" xfId="0" applyNumberFormat="1" applyFont="1" applyBorder="1" applyAlignment="1">
      <alignment/>
    </xf>
    <xf numFmtId="0" fontId="1" fillId="0" borderId="46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44" xfId="0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49" fontId="0" fillId="0" borderId="34" xfId="0" applyNumberFormat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3" fontId="0" fillId="2" borderId="28" xfId="0" applyNumberFormat="1" applyFill="1" applyBorder="1" applyAlignment="1">
      <alignment horizontal="center" vertical="center" wrapText="1"/>
    </xf>
    <xf numFmtId="0" fontId="0" fillId="2" borderId="28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0" fontId="0" fillId="0" borderId="6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63" xfId="0" applyFill="1" applyBorder="1" applyAlignment="1">
      <alignment horizontal="center" vertical="center" wrapText="1"/>
    </xf>
    <xf numFmtId="10" fontId="0" fillId="2" borderId="18" xfId="0" applyNumberFormat="1" applyFill="1" applyBorder="1" applyAlignment="1">
      <alignment horizontal="center" vertical="center" wrapText="1"/>
    </xf>
    <xf numFmtId="0" fontId="0" fillId="0" borderId="51" xfId="0" applyBorder="1" applyAlignment="1">
      <alignment horizontal="center"/>
    </xf>
    <xf numFmtId="3" fontId="0" fillId="0" borderId="10" xfId="0" applyNumberFormat="1" applyBorder="1" applyAlignment="1">
      <alignment horizontal="right" vertical="center" wrapText="1"/>
    </xf>
    <xf numFmtId="0" fontId="0" fillId="0" borderId="64" xfId="0" applyBorder="1" applyAlignment="1">
      <alignment horizontal="center" vertical="center" wrapText="1"/>
    </xf>
    <xf numFmtId="3" fontId="0" fillId="0" borderId="28" xfId="0" applyNumberFormat="1" applyBorder="1" applyAlignment="1">
      <alignment horizontal="righ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  <xf numFmtId="9" fontId="1" fillId="0" borderId="6" xfId="17" applyFont="1" applyBorder="1" applyAlignment="1">
      <alignment/>
    </xf>
    <xf numFmtId="3" fontId="0" fillId="0" borderId="9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" fontId="0" fillId="0" borderId="62" xfId="0" applyNumberFormat="1" applyBorder="1" applyAlignment="1">
      <alignment horizontal="center" vertical="center" wrapText="1"/>
    </xf>
    <xf numFmtId="1" fontId="0" fillId="0" borderId="65" xfId="0" applyNumberFormat="1" applyBorder="1" applyAlignment="1">
      <alignment horizontal="center" vertical="center" wrapText="1"/>
    </xf>
    <xf numFmtId="1" fontId="0" fillId="0" borderId="63" xfId="0" applyNumberForma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9" fontId="0" fillId="0" borderId="6" xfId="17" applyBorder="1" applyAlignment="1">
      <alignment/>
    </xf>
    <xf numFmtId="9" fontId="0" fillId="0" borderId="6" xfId="17" applyFont="1" applyBorder="1" applyAlignment="1">
      <alignment/>
    </xf>
    <xf numFmtId="0" fontId="0" fillId="0" borderId="6" xfId="0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4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2" borderId="28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3" fontId="0" fillId="2" borderId="28" xfId="0" applyNumberFormat="1" applyFill="1" applyBorder="1" applyAlignment="1">
      <alignment horizontal="center" vertical="center" wrapText="1"/>
    </xf>
    <xf numFmtId="3" fontId="0" fillId="2" borderId="10" xfId="0" applyNumberFormat="1" applyFill="1" applyBorder="1" applyAlignment="1">
      <alignment horizontal="center" vertical="center" wrapText="1"/>
    </xf>
    <xf numFmtId="3" fontId="0" fillId="2" borderId="13" xfId="0" applyNumberFormat="1" applyFill="1" applyBorder="1" applyAlignment="1">
      <alignment horizontal="center" vertical="center" wrapText="1"/>
    </xf>
    <xf numFmtId="10" fontId="0" fillId="0" borderId="9" xfId="0" applyNumberFormat="1" applyBorder="1" applyAlignment="1">
      <alignment horizontal="center" vertical="center" wrapText="1"/>
    </xf>
    <xf numFmtId="10" fontId="0" fillId="0" borderId="4" xfId="0" applyNumberFormat="1" applyBorder="1" applyAlignment="1">
      <alignment horizontal="center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6" xfId="0" applyBorder="1" applyAlignment="1">
      <alignment horizontal="center"/>
    </xf>
    <xf numFmtId="10" fontId="0" fillId="0" borderId="28" xfId="0" applyNumberFormat="1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10" fontId="0" fillId="0" borderId="13" xfId="0" applyNumberForma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3" fontId="0" fillId="0" borderId="57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61" xfId="0" applyNumberForma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3.375" style="0" customWidth="1"/>
    <col min="2" max="2" width="7.25390625" style="0" customWidth="1"/>
    <col min="6" max="6" width="10.75390625" style="0" customWidth="1"/>
    <col min="7" max="7" width="12.875" style="0" customWidth="1"/>
    <col min="8" max="8" width="10.75390625" style="0" customWidth="1"/>
    <col min="9" max="9" width="6.125" style="0" customWidth="1"/>
  </cols>
  <sheetData>
    <row r="1" spans="6:9" ht="12.75">
      <c r="F1" s="240" t="s">
        <v>197</v>
      </c>
      <c r="G1" s="240"/>
      <c r="H1" s="240"/>
      <c r="I1" s="240"/>
    </row>
    <row r="2" spans="6:13" ht="12.75">
      <c r="F2" s="240" t="s">
        <v>248</v>
      </c>
      <c r="G2" s="240"/>
      <c r="H2" s="240"/>
      <c r="I2" s="240"/>
      <c r="M2" s="153"/>
    </row>
    <row r="3" spans="6:9" ht="12.75">
      <c r="F3" s="240" t="s">
        <v>249</v>
      </c>
      <c r="G3" s="240"/>
      <c r="H3" s="240"/>
      <c r="I3" s="240"/>
    </row>
    <row r="4" spans="6:9" ht="12.75">
      <c r="F4" s="239"/>
      <c r="G4" s="239"/>
      <c r="H4" s="239"/>
      <c r="I4" s="239"/>
    </row>
    <row r="5" spans="1:9" ht="12.75">
      <c r="A5" s="241" t="s">
        <v>196</v>
      </c>
      <c r="B5" s="241"/>
      <c r="C5" s="241"/>
      <c r="D5" s="241"/>
      <c r="E5" s="241"/>
      <c r="F5" s="241"/>
      <c r="G5" s="241"/>
      <c r="H5" s="241"/>
      <c r="I5" s="241"/>
    </row>
    <row r="11" spans="1:9" ht="12.75">
      <c r="A11" s="130"/>
      <c r="B11" s="119"/>
      <c r="C11" s="118"/>
      <c r="D11" s="119"/>
      <c r="E11" s="119"/>
      <c r="F11" s="120"/>
      <c r="G11" s="178" t="s">
        <v>241</v>
      </c>
      <c r="H11" s="130"/>
      <c r="I11" s="130"/>
    </row>
    <row r="12" spans="1:9" ht="12.75">
      <c r="A12" s="131" t="s">
        <v>0</v>
      </c>
      <c r="B12" s="121" t="s">
        <v>1</v>
      </c>
      <c r="C12" s="242" t="s">
        <v>198</v>
      </c>
      <c r="D12" s="243"/>
      <c r="E12" s="243"/>
      <c r="F12" s="244"/>
      <c r="G12" s="122" t="s">
        <v>242</v>
      </c>
      <c r="H12" s="131" t="s">
        <v>102</v>
      </c>
      <c r="I12" s="131" t="s">
        <v>103</v>
      </c>
    </row>
    <row r="13" spans="1:9" ht="12.75">
      <c r="A13" s="136"/>
      <c r="B13" s="137"/>
      <c r="C13" s="141"/>
      <c r="D13" s="137"/>
      <c r="E13" s="137"/>
      <c r="F13" s="142"/>
      <c r="G13" s="138"/>
      <c r="H13" s="136"/>
      <c r="I13" s="136"/>
    </row>
    <row r="14" spans="1:9" ht="12.75">
      <c r="A14" s="132">
        <v>1</v>
      </c>
      <c r="B14" s="124" t="s">
        <v>4</v>
      </c>
      <c r="C14" s="118" t="s">
        <v>5</v>
      </c>
      <c r="D14" s="119"/>
      <c r="E14" s="119"/>
      <c r="F14" s="120"/>
      <c r="G14" s="126">
        <v>338892</v>
      </c>
      <c r="H14" s="134">
        <v>316577</v>
      </c>
      <c r="I14" s="135">
        <f>H14/G14</f>
        <v>0.9341530635128595</v>
      </c>
    </row>
    <row r="15" spans="1:9" ht="12.75">
      <c r="A15" s="132">
        <v>2</v>
      </c>
      <c r="B15" s="124" t="s">
        <v>11</v>
      </c>
      <c r="C15" s="123" t="s">
        <v>12</v>
      </c>
      <c r="D15" s="125"/>
      <c r="E15" s="125"/>
      <c r="F15" s="140"/>
      <c r="G15" s="126">
        <v>9500</v>
      </c>
      <c r="H15" s="134">
        <v>7602</v>
      </c>
      <c r="I15" s="135">
        <f aca="true" t="shared" si="0" ref="I15:I33">H15/G15</f>
        <v>0.8002105263157895</v>
      </c>
    </row>
    <row r="16" spans="1:9" ht="12.75">
      <c r="A16" s="132">
        <v>3</v>
      </c>
      <c r="B16" s="124">
        <v>600</v>
      </c>
      <c r="C16" s="123" t="s">
        <v>20</v>
      </c>
      <c r="D16" s="125"/>
      <c r="E16" s="125"/>
      <c r="F16" s="140"/>
      <c r="G16" s="126">
        <v>266954</v>
      </c>
      <c r="H16" s="134">
        <v>260648</v>
      </c>
      <c r="I16" s="135">
        <f t="shared" si="0"/>
        <v>0.9763779527559056</v>
      </c>
    </row>
    <row r="17" spans="1:9" ht="12.75">
      <c r="A17" s="132">
        <v>4</v>
      </c>
      <c r="B17" s="124" t="s">
        <v>199</v>
      </c>
      <c r="C17" s="123" t="s">
        <v>25</v>
      </c>
      <c r="D17" s="125"/>
      <c r="E17" s="125"/>
      <c r="F17" s="140"/>
      <c r="G17" s="126">
        <v>270730</v>
      </c>
      <c r="H17" s="134">
        <v>221464</v>
      </c>
      <c r="I17" s="135">
        <f t="shared" si="0"/>
        <v>0.8180253388985336</v>
      </c>
    </row>
    <row r="18" spans="1:9" ht="12.75">
      <c r="A18" s="132">
        <v>5</v>
      </c>
      <c r="B18" s="124" t="s">
        <v>200</v>
      </c>
      <c r="C18" s="123" t="s">
        <v>31</v>
      </c>
      <c r="D18" s="125"/>
      <c r="E18" s="125"/>
      <c r="F18" s="140"/>
      <c r="G18" s="126">
        <v>155200</v>
      </c>
      <c r="H18" s="134">
        <v>137685</v>
      </c>
      <c r="I18" s="135">
        <f t="shared" si="0"/>
        <v>0.887145618556701</v>
      </c>
    </row>
    <row r="19" spans="1:9" ht="12.75">
      <c r="A19" s="132">
        <v>6</v>
      </c>
      <c r="B19" s="124" t="s">
        <v>201</v>
      </c>
      <c r="C19" s="123" t="s">
        <v>34</v>
      </c>
      <c r="D19" s="125"/>
      <c r="E19" s="125"/>
      <c r="F19" s="140"/>
      <c r="G19" s="126">
        <v>2213960</v>
      </c>
      <c r="H19" s="134">
        <v>2086043</v>
      </c>
      <c r="I19" s="135">
        <f t="shared" si="0"/>
        <v>0.9422225333791036</v>
      </c>
    </row>
    <row r="20" spans="1:9" ht="12.75">
      <c r="A20" s="132">
        <v>7</v>
      </c>
      <c r="B20" s="124" t="s">
        <v>202</v>
      </c>
      <c r="C20" s="123" t="s">
        <v>203</v>
      </c>
      <c r="D20" s="125"/>
      <c r="E20" s="125"/>
      <c r="F20" s="140"/>
      <c r="G20" s="126"/>
      <c r="H20" s="134"/>
      <c r="I20" s="135"/>
    </row>
    <row r="21" spans="1:9" ht="12.75">
      <c r="A21" s="132"/>
      <c r="B21" s="124"/>
      <c r="C21" s="123" t="s">
        <v>204</v>
      </c>
      <c r="D21" s="125"/>
      <c r="E21" s="125"/>
      <c r="F21" s="140"/>
      <c r="G21" s="126">
        <v>22059</v>
      </c>
      <c r="H21" s="134">
        <v>22058</v>
      </c>
      <c r="I21" s="135">
        <f t="shared" si="0"/>
        <v>0.9999546670293304</v>
      </c>
    </row>
    <row r="22" spans="1:9" ht="12.75">
      <c r="A22" s="132">
        <v>8</v>
      </c>
      <c r="B22" s="124" t="s">
        <v>205</v>
      </c>
      <c r="C22" s="123" t="s">
        <v>206</v>
      </c>
      <c r="D22" s="125"/>
      <c r="E22" s="125"/>
      <c r="F22" s="140"/>
      <c r="G22" s="126"/>
      <c r="H22" s="134"/>
      <c r="I22" s="135"/>
    </row>
    <row r="23" spans="1:9" ht="12.75">
      <c r="A23" s="132"/>
      <c r="B23" s="124"/>
      <c r="C23" s="123" t="s">
        <v>207</v>
      </c>
      <c r="D23" s="125"/>
      <c r="E23" s="125"/>
      <c r="F23" s="140"/>
      <c r="G23" s="126">
        <v>443916</v>
      </c>
      <c r="H23" s="134">
        <v>430605</v>
      </c>
      <c r="I23" s="135">
        <f t="shared" si="0"/>
        <v>0.9700145973562566</v>
      </c>
    </row>
    <row r="24" spans="1:9" ht="12.75">
      <c r="A24" s="132">
        <v>9</v>
      </c>
      <c r="B24" s="124" t="s">
        <v>208</v>
      </c>
      <c r="C24" s="123" t="s">
        <v>56</v>
      </c>
      <c r="D24" s="125"/>
      <c r="E24" s="125"/>
      <c r="F24" s="140"/>
      <c r="G24" s="126">
        <v>119885</v>
      </c>
      <c r="H24" s="134">
        <v>105035</v>
      </c>
      <c r="I24" s="135">
        <f t="shared" si="0"/>
        <v>0.876131292488635</v>
      </c>
    </row>
    <row r="25" spans="1:9" ht="12.75">
      <c r="A25" s="132">
        <v>10</v>
      </c>
      <c r="B25" s="124" t="s">
        <v>209</v>
      </c>
      <c r="C25" s="123" t="s">
        <v>57</v>
      </c>
      <c r="D25" s="125"/>
      <c r="E25" s="125"/>
      <c r="F25" s="140"/>
      <c r="G25" s="126">
        <v>5695076</v>
      </c>
      <c r="H25" s="134">
        <v>5675280</v>
      </c>
      <c r="I25" s="135">
        <f t="shared" si="0"/>
        <v>0.9965240147804876</v>
      </c>
    </row>
    <row r="26" spans="1:9" ht="12.75">
      <c r="A26" s="132">
        <v>11</v>
      </c>
      <c r="B26" s="124" t="s">
        <v>210</v>
      </c>
      <c r="C26" s="123" t="s">
        <v>66</v>
      </c>
      <c r="D26" s="125"/>
      <c r="E26" s="125"/>
      <c r="F26" s="140"/>
      <c r="G26" s="126">
        <v>150163</v>
      </c>
      <c r="H26" s="134">
        <v>147846</v>
      </c>
      <c r="I26" s="135">
        <f t="shared" si="0"/>
        <v>0.9845701004908</v>
      </c>
    </row>
    <row r="27" spans="1:9" ht="12.75">
      <c r="A27" s="132">
        <v>12</v>
      </c>
      <c r="B27" s="124" t="s">
        <v>211</v>
      </c>
      <c r="C27" s="123" t="s">
        <v>70</v>
      </c>
      <c r="D27" s="125"/>
      <c r="E27" s="125"/>
      <c r="F27" s="140"/>
      <c r="G27" s="126">
        <v>1458160</v>
      </c>
      <c r="H27" s="134">
        <v>1442092</v>
      </c>
      <c r="I27" s="135">
        <f t="shared" si="0"/>
        <v>0.9889806331266802</v>
      </c>
    </row>
    <row r="28" spans="1:9" ht="12.75">
      <c r="A28" s="132">
        <v>13</v>
      </c>
      <c r="B28" s="124" t="s">
        <v>212</v>
      </c>
      <c r="C28" s="123" t="s">
        <v>156</v>
      </c>
      <c r="D28" s="125"/>
      <c r="E28" s="125"/>
      <c r="F28" s="140"/>
      <c r="G28" s="126">
        <v>1852171</v>
      </c>
      <c r="H28" s="134">
        <v>1806307</v>
      </c>
      <c r="I28" s="135">
        <f t="shared" si="0"/>
        <v>0.9752377075334837</v>
      </c>
    </row>
    <row r="29" spans="1:9" ht="12.75">
      <c r="A29" s="132">
        <v>14</v>
      </c>
      <c r="B29" s="124" t="s">
        <v>213</v>
      </c>
      <c r="C29" s="123" t="s">
        <v>81</v>
      </c>
      <c r="D29" s="125"/>
      <c r="E29" s="125"/>
      <c r="F29" s="140"/>
      <c r="G29" s="126">
        <v>886881</v>
      </c>
      <c r="H29" s="134">
        <v>777105</v>
      </c>
      <c r="I29" s="135">
        <f t="shared" si="0"/>
        <v>0.8762224018780422</v>
      </c>
    </row>
    <row r="30" spans="1:9" ht="12.75">
      <c r="A30" s="132">
        <v>15</v>
      </c>
      <c r="B30" s="124" t="s">
        <v>214</v>
      </c>
      <c r="C30" s="123" t="s">
        <v>91</v>
      </c>
      <c r="D30" s="125"/>
      <c r="E30" s="125"/>
      <c r="F30" s="140"/>
      <c r="G30" s="126">
        <v>740583</v>
      </c>
      <c r="H30" s="134">
        <v>712467</v>
      </c>
      <c r="I30" s="135">
        <f t="shared" si="0"/>
        <v>0.9620353154204188</v>
      </c>
    </row>
    <row r="31" spans="1:9" ht="12.75">
      <c r="A31" s="132">
        <v>16</v>
      </c>
      <c r="B31" s="124" t="s">
        <v>215</v>
      </c>
      <c r="C31" s="123" t="s">
        <v>96</v>
      </c>
      <c r="D31" s="125"/>
      <c r="E31" s="125"/>
      <c r="F31" s="140"/>
      <c r="G31" s="126">
        <v>43552</v>
      </c>
      <c r="H31" s="134">
        <v>40844</v>
      </c>
      <c r="I31" s="135">
        <f t="shared" si="0"/>
        <v>0.9378214548126378</v>
      </c>
    </row>
    <row r="32" spans="1:9" ht="12.75">
      <c r="A32" s="132"/>
      <c r="B32" s="124"/>
      <c r="C32" s="123"/>
      <c r="D32" s="125"/>
      <c r="E32" s="125"/>
      <c r="F32" s="140"/>
      <c r="G32" s="126"/>
      <c r="H32" s="134"/>
      <c r="I32" s="135"/>
    </row>
    <row r="33" spans="1:9" ht="12.75">
      <c r="A33" s="130"/>
      <c r="B33" s="139"/>
      <c r="C33" s="118"/>
      <c r="D33" s="119"/>
      <c r="E33" s="119"/>
      <c r="F33" s="120" t="s">
        <v>216</v>
      </c>
      <c r="G33" s="155">
        <f>SUM(G14:G31)</f>
        <v>14667682</v>
      </c>
      <c r="H33" s="156">
        <f>SUM(H14:H31)</f>
        <v>14189658</v>
      </c>
      <c r="I33" s="157">
        <f t="shared" si="0"/>
        <v>0.9674097106823014</v>
      </c>
    </row>
    <row r="34" spans="1:9" ht="12.75">
      <c r="A34" s="133"/>
      <c r="B34" s="128"/>
      <c r="C34" s="127"/>
      <c r="D34" s="128"/>
      <c r="E34" s="128"/>
      <c r="F34" s="129"/>
      <c r="G34" s="128"/>
      <c r="H34" s="133"/>
      <c r="I34" s="133"/>
    </row>
  </sheetData>
  <mergeCells count="5">
    <mergeCell ref="F1:I1"/>
    <mergeCell ref="A5:I5"/>
    <mergeCell ref="C12:F12"/>
    <mergeCell ref="F2:I2"/>
    <mergeCell ref="F3:I3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F6" sqref="F6"/>
    </sheetView>
  </sheetViews>
  <sheetFormatPr defaultColWidth="9.00390625" defaultRowHeight="12.75"/>
  <cols>
    <col min="1" max="1" width="3.875" style="0" customWidth="1"/>
    <col min="2" max="2" width="44.875" style="0" customWidth="1"/>
    <col min="3" max="3" width="11.25390625" style="0" customWidth="1"/>
    <col min="4" max="4" width="10.75390625" style="0" customWidth="1"/>
    <col min="5" max="5" width="7.875" style="0" customWidth="1"/>
    <col min="6" max="6" width="41.25390625" style="0" customWidth="1"/>
  </cols>
  <sheetData>
    <row r="1" spans="4:6" ht="12.75">
      <c r="D1" s="240" t="s">
        <v>349</v>
      </c>
      <c r="E1" s="240"/>
      <c r="F1" s="240"/>
    </row>
    <row r="2" spans="4:6" ht="12.75">
      <c r="D2" s="240"/>
      <c r="E2" s="240"/>
      <c r="F2" s="240"/>
    </row>
    <row r="3" spans="4:6" ht="12.75">
      <c r="D3" s="191"/>
      <c r="E3" s="191"/>
      <c r="F3" s="191"/>
    </row>
    <row r="5" spans="1:6" ht="12.75">
      <c r="A5" s="241" t="s">
        <v>251</v>
      </c>
      <c r="B5" s="241"/>
      <c r="C5" s="241"/>
      <c r="D5" s="241"/>
      <c r="E5" s="241"/>
      <c r="F5" s="241"/>
    </row>
    <row r="7" spans="1:6" ht="12.75">
      <c r="A7" s="192" t="s">
        <v>252</v>
      </c>
      <c r="B7" s="192" t="s">
        <v>253</v>
      </c>
      <c r="C7" s="192" t="s">
        <v>254</v>
      </c>
      <c r="D7" s="192"/>
      <c r="E7" s="192"/>
      <c r="F7" s="192"/>
    </row>
    <row r="8" spans="1:6" ht="12.75">
      <c r="A8" s="193"/>
      <c r="B8" s="193"/>
      <c r="C8" s="193" t="s">
        <v>255</v>
      </c>
      <c r="D8" s="193" t="s">
        <v>102</v>
      </c>
      <c r="E8" s="193" t="s">
        <v>103</v>
      </c>
      <c r="F8" s="193" t="s">
        <v>256</v>
      </c>
    </row>
    <row r="9" spans="1:6" ht="12.75">
      <c r="A9" s="194">
        <v>1</v>
      </c>
      <c r="B9" s="194">
        <v>2</v>
      </c>
      <c r="C9" s="194">
        <v>3</v>
      </c>
      <c r="D9" s="194">
        <v>4</v>
      </c>
      <c r="E9" s="194">
        <v>5</v>
      </c>
      <c r="F9" s="194">
        <v>6</v>
      </c>
    </row>
    <row r="10" spans="1:6" s="219" customFormat="1" ht="12.75">
      <c r="A10" s="195" t="s">
        <v>257</v>
      </c>
      <c r="B10" s="195" t="s">
        <v>258</v>
      </c>
      <c r="C10" s="196">
        <f>SUM(C12,C21,C27,C37,C45,C58,C75,C83,C94)</f>
        <v>1010764</v>
      </c>
      <c r="D10" s="196">
        <f>SUM(D12,D21,D27,D37,D45,D58,D75,D83,D94)</f>
        <v>901396</v>
      </c>
      <c r="E10" s="197">
        <f>D10/C10</f>
        <v>0.8917967003177795</v>
      </c>
      <c r="F10" s="195"/>
    </row>
    <row r="11" spans="1:6" ht="12.75">
      <c r="A11" s="132"/>
      <c r="B11" s="132"/>
      <c r="C11" s="132"/>
      <c r="D11" s="132"/>
      <c r="E11" s="197"/>
      <c r="F11" s="132" t="s">
        <v>122</v>
      </c>
    </row>
    <row r="12" spans="1:6" ht="12.75">
      <c r="A12" s="195" t="s">
        <v>259</v>
      </c>
      <c r="B12" s="195" t="s">
        <v>137</v>
      </c>
      <c r="C12" s="196">
        <f>SUM(C15:C20)</f>
        <v>302583</v>
      </c>
      <c r="D12" s="196">
        <f>SUM(D15:D19)</f>
        <v>286360</v>
      </c>
      <c r="E12" s="197">
        <f>D12/C12</f>
        <v>0.9463849588377404</v>
      </c>
      <c r="F12" s="132"/>
    </row>
    <row r="13" spans="1:6" ht="12.75">
      <c r="A13" s="132"/>
      <c r="B13" s="132"/>
      <c r="C13" s="132"/>
      <c r="D13" s="134"/>
      <c r="E13" s="220"/>
      <c r="F13" s="132"/>
    </row>
    <row r="14" spans="1:6" ht="12.75">
      <c r="A14" s="132" t="s">
        <v>260</v>
      </c>
      <c r="B14" s="132" t="s">
        <v>261</v>
      </c>
      <c r="C14" s="132"/>
      <c r="D14" s="134"/>
      <c r="E14" s="220"/>
      <c r="F14" s="132"/>
    </row>
    <row r="15" spans="1:6" ht="12.75">
      <c r="A15" s="132"/>
      <c r="B15" s="132" t="s">
        <v>262</v>
      </c>
      <c r="C15" s="134">
        <v>70000</v>
      </c>
      <c r="D15" s="134">
        <v>61000</v>
      </c>
      <c r="E15" s="220">
        <f>D15/C15</f>
        <v>0.8714285714285714</v>
      </c>
      <c r="F15" s="132"/>
    </row>
    <row r="16" spans="1:6" ht="12.75">
      <c r="A16" s="132"/>
      <c r="B16" s="132"/>
      <c r="C16" s="132"/>
      <c r="D16" s="132"/>
      <c r="E16" s="220"/>
      <c r="F16" s="132"/>
    </row>
    <row r="17" spans="1:6" ht="12.75">
      <c r="A17" s="132" t="s">
        <v>263</v>
      </c>
      <c r="B17" s="132" t="s">
        <v>264</v>
      </c>
      <c r="C17" s="134">
        <v>27100</v>
      </c>
      <c r="D17" s="134">
        <v>19878</v>
      </c>
      <c r="E17" s="220">
        <f>D17/C17</f>
        <v>0.7335055350553505</v>
      </c>
      <c r="F17" s="132" t="s">
        <v>265</v>
      </c>
    </row>
    <row r="18" spans="1:6" ht="12.75">
      <c r="A18" s="132"/>
      <c r="B18" s="132"/>
      <c r="C18" s="132"/>
      <c r="D18" s="132"/>
      <c r="E18" s="220"/>
      <c r="F18" s="132"/>
    </row>
    <row r="19" spans="1:6" ht="12.75">
      <c r="A19" s="132" t="s">
        <v>266</v>
      </c>
      <c r="B19" s="132" t="s">
        <v>267</v>
      </c>
      <c r="C19" s="134">
        <v>205483</v>
      </c>
      <c r="D19" s="134">
        <v>205482</v>
      </c>
      <c r="E19" s="220">
        <f>D19/C19</f>
        <v>0.999995133417363</v>
      </c>
      <c r="F19" s="132" t="s">
        <v>268</v>
      </c>
    </row>
    <row r="20" spans="1:6" ht="12.75">
      <c r="A20" s="132"/>
      <c r="B20" s="132"/>
      <c r="C20" s="132"/>
      <c r="D20" s="132"/>
      <c r="E20" s="220"/>
      <c r="F20" s="132"/>
    </row>
    <row r="21" spans="1:6" ht="12.75">
      <c r="A21" s="195" t="s">
        <v>269</v>
      </c>
      <c r="B21" s="195" t="s">
        <v>20</v>
      </c>
      <c r="C21" s="196">
        <f>SUM(C23:C25)</f>
        <v>44280</v>
      </c>
      <c r="D21" s="196">
        <f>SUM(D23:D25)</f>
        <v>44260</v>
      </c>
      <c r="E21" s="197">
        <f>D21/C21</f>
        <v>0.9995483288166215</v>
      </c>
      <c r="F21" s="132"/>
    </row>
    <row r="22" spans="1:6" ht="12.75">
      <c r="A22" s="132"/>
      <c r="B22" s="132"/>
      <c r="C22" s="132"/>
      <c r="D22" s="134"/>
      <c r="E22" s="220"/>
      <c r="F22" s="132"/>
    </row>
    <row r="23" spans="1:6" ht="12.75">
      <c r="A23" s="132" t="s">
        <v>270</v>
      </c>
      <c r="B23" s="132" t="s">
        <v>271</v>
      </c>
      <c r="C23" s="134">
        <v>40000</v>
      </c>
      <c r="D23" s="134">
        <v>39980</v>
      </c>
      <c r="E23" s="220">
        <f>D23/C23</f>
        <v>0.9995</v>
      </c>
      <c r="F23" s="132" t="s">
        <v>272</v>
      </c>
    </row>
    <row r="24" spans="1:6" ht="12.75">
      <c r="A24" s="132"/>
      <c r="B24" s="132"/>
      <c r="C24" s="132"/>
      <c r="D24" s="132"/>
      <c r="E24" s="220"/>
      <c r="F24" s="132"/>
    </row>
    <row r="25" spans="1:6" ht="12.75">
      <c r="A25" s="132" t="s">
        <v>273</v>
      </c>
      <c r="B25" s="132" t="s">
        <v>274</v>
      </c>
      <c r="C25" s="134">
        <v>4280</v>
      </c>
      <c r="D25" s="134">
        <v>4280</v>
      </c>
      <c r="E25" s="220">
        <f>D25/C25</f>
        <v>1</v>
      </c>
      <c r="F25" s="132" t="s">
        <v>272</v>
      </c>
    </row>
    <row r="26" spans="1:6" ht="12.75">
      <c r="A26" s="132"/>
      <c r="B26" s="132"/>
      <c r="C26" s="132"/>
      <c r="D26" s="132"/>
      <c r="E26" s="220"/>
      <c r="F26" s="132"/>
    </row>
    <row r="27" spans="1:6" ht="12.75">
      <c r="A27" s="195" t="s">
        <v>275</v>
      </c>
      <c r="B27" s="195" t="s">
        <v>25</v>
      </c>
      <c r="C27" s="196">
        <f>SUM(C30:C35)</f>
        <v>45000</v>
      </c>
      <c r="D27" s="196">
        <f>SUM(D30:D35)</f>
        <v>16067</v>
      </c>
      <c r="E27" s="197">
        <f>D27/C27</f>
        <v>0.35704444444444444</v>
      </c>
      <c r="F27" s="132"/>
    </row>
    <row r="28" spans="1:6" ht="12.75">
      <c r="A28" s="195"/>
      <c r="B28" s="195"/>
      <c r="C28" s="196"/>
      <c r="D28" s="196"/>
      <c r="E28" s="197"/>
      <c r="F28" s="132"/>
    </row>
    <row r="29" spans="1:6" ht="12.75">
      <c r="A29" s="132"/>
      <c r="B29" s="132" t="s">
        <v>276</v>
      </c>
      <c r="C29" s="132"/>
      <c r="D29" s="134"/>
      <c r="E29" s="197"/>
      <c r="F29" s="132"/>
    </row>
    <row r="30" spans="1:6" ht="12.75">
      <c r="A30" s="132" t="s">
        <v>277</v>
      </c>
      <c r="B30" s="132" t="s">
        <v>278</v>
      </c>
      <c r="C30" s="134">
        <v>10000</v>
      </c>
      <c r="D30" s="134">
        <v>8740</v>
      </c>
      <c r="E30" s="221">
        <f>D30/C30</f>
        <v>0.874</v>
      </c>
      <c r="F30" s="132" t="s">
        <v>272</v>
      </c>
    </row>
    <row r="31" spans="1:6" ht="12.75">
      <c r="A31" s="132"/>
      <c r="B31" s="132"/>
      <c r="C31" s="132"/>
      <c r="D31" s="132"/>
      <c r="E31" s="221"/>
      <c r="F31" s="132"/>
    </row>
    <row r="32" spans="1:6" ht="12.75">
      <c r="A32" s="132" t="s">
        <v>279</v>
      </c>
      <c r="B32" s="132" t="s">
        <v>280</v>
      </c>
      <c r="C32" s="134"/>
      <c r="E32" s="221"/>
      <c r="F32" s="132"/>
    </row>
    <row r="33" spans="1:6" ht="12.75">
      <c r="A33" s="132"/>
      <c r="B33" s="132" t="s">
        <v>281</v>
      </c>
      <c r="C33" s="134">
        <v>5000</v>
      </c>
      <c r="D33" s="134">
        <v>5000</v>
      </c>
      <c r="E33" s="221">
        <f>D33/C33</f>
        <v>1</v>
      </c>
      <c r="F33" s="132" t="s">
        <v>272</v>
      </c>
    </row>
    <row r="34" spans="1:6" ht="12.75">
      <c r="A34" s="132"/>
      <c r="B34" s="132"/>
      <c r="C34" s="134"/>
      <c r="D34" s="132"/>
      <c r="E34" s="221"/>
      <c r="F34" s="132"/>
    </row>
    <row r="35" spans="1:6" ht="12.75">
      <c r="A35" s="132" t="s">
        <v>282</v>
      </c>
      <c r="B35" s="132" t="s">
        <v>283</v>
      </c>
      <c r="C35" s="134">
        <v>30000</v>
      </c>
      <c r="D35" s="134">
        <v>2327</v>
      </c>
      <c r="E35" s="221">
        <f>D35/C35</f>
        <v>0.07756666666666667</v>
      </c>
      <c r="F35" s="132" t="s">
        <v>284</v>
      </c>
    </row>
    <row r="36" spans="1:6" ht="12.75">
      <c r="A36" s="132"/>
      <c r="B36" s="132"/>
      <c r="C36" s="134"/>
      <c r="D36" s="132"/>
      <c r="E36" s="220"/>
      <c r="F36" s="132"/>
    </row>
    <row r="37" spans="1:6" ht="12.75">
      <c r="A37" s="195" t="s">
        <v>285</v>
      </c>
      <c r="B37" s="195" t="s">
        <v>34</v>
      </c>
      <c r="C37" s="196">
        <f>SUM(C39:C43)</f>
        <v>71000</v>
      </c>
      <c r="D37" s="196">
        <f>SUM(D39:D43)</f>
        <v>47981</v>
      </c>
      <c r="E37" s="197">
        <f>D37/C37</f>
        <v>0.6757887323943662</v>
      </c>
      <c r="F37" s="132"/>
    </row>
    <row r="38" spans="1:6" ht="12.75">
      <c r="A38" s="132"/>
      <c r="B38" s="132"/>
      <c r="C38" s="132"/>
      <c r="D38" s="132"/>
      <c r="E38" s="220"/>
      <c r="F38" s="132"/>
    </row>
    <row r="39" spans="1:6" ht="12.75">
      <c r="A39" s="132" t="s">
        <v>286</v>
      </c>
      <c r="B39" s="132" t="s">
        <v>287</v>
      </c>
      <c r="C39" s="134">
        <v>22000</v>
      </c>
      <c r="D39" s="132">
        <v>0</v>
      </c>
      <c r="E39" s="220">
        <f>D39/C39</f>
        <v>0</v>
      </c>
      <c r="F39" s="132" t="s">
        <v>288</v>
      </c>
    </row>
    <row r="40" spans="1:6" ht="12.75">
      <c r="A40" s="132"/>
      <c r="B40" s="132"/>
      <c r="C40" s="132"/>
      <c r="D40" s="132"/>
      <c r="E40" s="220"/>
      <c r="F40" s="132"/>
    </row>
    <row r="41" spans="1:6" ht="12.75">
      <c r="A41" s="132" t="s">
        <v>289</v>
      </c>
      <c r="B41" s="132" t="s">
        <v>290</v>
      </c>
      <c r="C41" s="134">
        <v>5000</v>
      </c>
      <c r="D41" s="134">
        <v>4987</v>
      </c>
      <c r="E41" s="220">
        <f>D41/C41</f>
        <v>0.9974</v>
      </c>
      <c r="F41" s="132" t="s">
        <v>272</v>
      </c>
    </row>
    <row r="42" spans="1:6" ht="12.75">
      <c r="A42" s="132"/>
      <c r="B42" s="132"/>
      <c r="C42" s="132"/>
      <c r="D42" s="132"/>
      <c r="E42" s="220"/>
      <c r="F42" s="132"/>
    </row>
    <row r="43" spans="1:6" ht="12.75">
      <c r="A43" s="132" t="s">
        <v>291</v>
      </c>
      <c r="B43" s="132" t="s">
        <v>292</v>
      </c>
      <c r="C43" s="134">
        <v>44000</v>
      </c>
      <c r="D43" s="134">
        <v>42994</v>
      </c>
      <c r="E43" s="220">
        <f>D43/C43</f>
        <v>0.9771363636363637</v>
      </c>
      <c r="F43" s="132" t="s">
        <v>272</v>
      </c>
    </row>
    <row r="44" spans="1:6" ht="12.75">
      <c r="A44" s="132"/>
      <c r="B44" s="132"/>
      <c r="C44" s="132"/>
      <c r="D44" s="132"/>
      <c r="E44" s="220"/>
      <c r="F44" s="132"/>
    </row>
    <row r="45" spans="1:6" ht="12.75">
      <c r="A45" s="195" t="s">
        <v>293</v>
      </c>
      <c r="B45" s="195" t="s">
        <v>294</v>
      </c>
      <c r="C45" s="196">
        <f>SUM(C47:C56)</f>
        <v>174706</v>
      </c>
      <c r="D45" s="196">
        <f>SUM(D47:D56)</f>
        <v>174511</v>
      </c>
      <c r="E45" s="197">
        <f>D45/C45</f>
        <v>0.9988838391354619</v>
      </c>
      <c r="F45" s="195"/>
    </row>
    <row r="46" spans="1:6" ht="12.75">
      <c r="A46" s="132"/>
      <c r="B46" s="132"/>
      <c r="C46" s="132"/>
      <c r="D46" s="132"/>
      <c r="E46" s="220"/>
      <c r="F46" s="132"/>
    </row>
    <row r="47" spans="1:6" ht="12.75">
      <c r="A47" s="132" t="s">
        <v>295</v>
      </c>
      <c r="B47" s="132" t="s">
        <v>296</v>
      </c>
      <c r="C47" s="134">
        <v>147872</v>
      </c>
      <c r="D47" s="134">
        <v>147872</v>
      </c>
      <c r="E47" s="220">
        <f>D47/C47</f>
        <v>1</v>
      </c>
      <c r="F47" s="132" t="s">
        <v>297</v>
      </c>
    </row>
    <row r="48" spans="1:6" ht="12.75">
      <c r="A48" s="132"/>
      <c r="B48" s="132" t="s">
        <v>298</v>
      </c>
      <c r="C48" s="134"/>
      <c r="D48" s="134"/>
      <c r="E48" s="220"/>
      <c r="F48" s="132"/>
    </row>
    <row r="49" spans="1:6" ht="12.75">
      <c r="A49" s="132"/>
      <c r="B49" s="132"/>
      <c r="C49" s="134"/>
      <c r="D49" s="134"/>
      <c r="E49" s="220"/>
      <c r="F49" s="132"/>
    </row>
    <row r="50" spans="1:6" ht="12.75">
      <c r="A50" s="132" t="s">
        <v>299</v>
      </c>
      <c r="B50" s="132" t="s">
        <v>300</v>
      </c>
      <c r="C50" s="134">
        <v>10000</v>
      </c>
      <c r="D50" s="134">
        <v>9805</v>
      </c>
      <c r="E50" s="220">
        <f>D50/C50</f>
        <v>0.9805</v>
      </c>
      <c r="F50" s="132" t="s">
        <v>301</v>
      </c>
    </row>
    <row r="51" spans="1:6" ht="12.75">
      <c r="A51" s="132"/>
      <c r="B51" s="132" t="s">
        <v>302</v>
      </c>
      <c r="C51" s="134"/>
      <c r="D51" s="134"/>
      <c r="E51" s="220"/>
      <c r="F51" s="132" t="s">
        <v>303</v>
      </c>
    </row>
    <row r="52" spans="1:6" ht="12.75">
      <c r="A52" s="132"/>
      <c r="B52" s="132"/>
      <c r="C52" s="132"/>
      <c r="D52" s="132"/>
      <c r="E52" s="220"/>
      <c r="F52" s="132"/>
    </row>
    <row r="53" spans="1:6" ht="12.75">
      <c r="A53" s="132" t="s">
        <v>304</v>
      </c>
      <c r="B53" s="132" t="s">
        <v>305</v>
      </c>
      <c r="C53" s="134">
        <v>4334</v>
      </c>
      <c r="D53" s="134">
        <v>4334</v>
      </c>
      <c r="E53" s="220">
        <f>D53/C53</f>
        <v>1</v>
      </c>
      <c r="F53" s="132" t="s">
        <v>272</v>
      </c>
    </row>
    <row r="54" spans="1:6" ht="12.75">
      <c r="A54" s="132"/>
      <c r="B54" s="132" t="s">
        <v>306</v>
      </c>
      <c r="C54" s="134"/>
      <c r="D54" s="134"/>
      <c r="E54" s="220"/>
      <c r="F54" s="132"/>
    </row>
    <row r="55" spans="1:6" ht="12.75">
      <c r="A55" s="132"/>
      <c r="B55" s="132"/>
      <c r="C55" s="134"/>
      <c r="D55" s="134"/>
      <c r="E55" s="220"/>
      <c r="F55" s="132"/>
    </row>
    <row r="56" spans="1:6" ht="12.75">
      <c r="A56" s="132" t="s">
        <v>307</v>
      </c>
      <c r="B56" s="132" t="s">
        <v>308</v>
      </c>
      <c r="C56" s="134">
        <v>12500</v>
      </c>
      <c r="D56" s="134">
        <v>12500</v>
      </c>
      <c r="E56" s="220">
        <f>D56/C56</f>
        <v>1</v>
      </c>
      <c r="F56" s="132" t="s">
        <v>272</v>
      </c>
    </row>
    <row r="57" spans="1:6" ht="12.75">
      <c r="A57" s="132"/>
      <c r="B57" s="132"/>
      <c r="C57" s="134"/>
      <c r="D57" s="134"/>
      <c r="E57" s="220"/>
      <c r="F57" s="132"/>
    </row>
    <row r="58" spans="1:6" ht="12.75">
      <c r="A58" s="195" t="s">
        <v>309</v>
      </c>
      <c r="B58" s="195" t="s">
        <v>57</v>
      </c>
      <c r="C58" s="196">
        <f>SUM(C60:C73)</f>
        <v>199140</v>
      </c>
      <c r="D58" s="196">
        <f>SUM(D60:D73)</f>
        <v>199140</v>
      </c>
      <c r="E58" s="197">
        <f>D58/C58</f>
        <v>1</v>
      </c>
      <c r="F58" s="195"/>
    </row>
    <row r="59" spans="1:6" ht="12.75">
      <c r="A59" s="132"/>
      <c r="B59" s="132"/>
      <c r="C59" s="132"/>
      <c r="D59" s="132"/>
      <c r="E59" s="220"/>
      <c r="F59" s="132"/>
    </row>
    <row r="60" spans="1:6" ht="12.75">
      <c r="A60" s="132" t="s">
        <v>310</v>
      </c>
      <c r="B60" s="132" t="s">
        <v>311</v>
      </c>
      <c r="C60" s="134">
        <v>12967</v>
      </c>
      <c r="D60" s="134">
        <v>12967</v>
      </c>
      <c r="E60" s="220">
        <f>D60/C60</f>
        <v>1</v>
      </c>
      <c r="F60" s="132" t="s">
        <v>297</v>
      </c>
    </row>
    <row r="61" spans="1:6" ht="12.75">
      <c r="A61" s="132"/>
      <c r="B61" s="134"/>
      <c r="C61" s="134"/>
      <c r="D61" s="132"/>
      <c r="E61" s="220"/>
      <c r="F61" s="132"/>
    </row>
    <row r="62" spans="1:6" ht="12.75">
      <c r="A62" s="132" t="s">
        <v>312</v>
      </c>
      <c r="B62" s="132" t="s">
        <v>313</v>
      </c>
      <c r="C62" s="134">
        <v>35618</v>
      </c>
      <c r="D62" s="134">
        <v>35618</v>
      </c>
      <c r="E62" s="220">
        <f>D62/C62</f>
        <v>1</v>
      </c>
      <c r="F62" s="132" t="s">
        <v>314</v>
      </c>
    </row>
    <row r="63" spans="1:6" ht="12.75">
      <c r="A63" s="132"/>
      <c r="B63" s="132" t="s">
        <v>315</v>
      </c>
      <c r="C63" s="134"/>
      <c r="D63" s="134"/>
      <c r="E63" s="220"/>
      <c r="F63" s="132"/>
    </row>
    <row r="64" spans="1:6" ht="12.75">
      <c r="A64" s="132"/>
      <c r="B64" s="132"/>
      <c r="C64" s="134"/>
      <c r="D64" s="134"/>
      <c r="E64" s="220"/>
      <c r="F64" s="132"/>
    </row>
    <row r="65" spans="1:6" ht="12.75">
      <c r="A65" s="132" t="s">
        <v>316</v>
      </c>
      <c r="B65" s="132" t="s">
        <v>317</v>
      </c>
      <c r="C65" s="134">
        <v>111053</v>
      </c>
      <c r="D65" s="134">
        <v>111053</v>
      </c>
      <c r="E65" s="220">
        <f>D65/C65</f>
        <v>1</v>
      </c>
      <c r="F65" s="132" t="s">
        <v>318</v>
      </c>
    </row>
    <row r="66" spans="1:6" ht="12.75">
      <c r="A66" s="132"/>
      <c r="B66" s="132"/>
      <c r="C66" s="132"/>
      <c r="D66" s="132"/>
      <c r="E66" s="220"/>
      <c r="F66" s="132"/>
    </row>
    <row r="67" spans="1:6" ht="12.75">
      <c r="A67" s="132" t="s">
        <v>319</v>
      </c>
      <c r="B67" s="132" t="s">
        <v>320</v>
      </c>
      <c r="C67" s="134"/>
      <c r="D67" s="134"/>
      <c r="E67" s="220"/>
      <c r="F67" s="132"/>
    </row>
    <row r="68" spans="1:6" ht="12.75">
      <c r="A68" s="132"/>
      <c r="B68" s="132" t="s">
        <v>321</v>
      </c>
      <c r="C68" s="134">
        <v>20000</v>
      </c>
      <c r="D68" s="134">
        <v>20000</v>
      </c>
      <c r="E68" s="220">
        <f>D68/C68</f>
        <v>1</v>
      </c>
      <c r="F68" s="132" t="s">
        <v>272</v>
      </c>
    </row>
    <row r="69" spans="1:6" ht="12.75">
      <c r="A69" s="132"/>
      <c r="B69" s="134"/>
      <c r="C69" s="134"/>
      <c r="D69" s="134"/>
      <c r="E69" s="220"/>
      <c r="F69" s="132"/>
    </row>
    <row r="70" spans="1:6" ht="12.75">
      <c r="A70" s="132" t="s">
        <v>322</v>
      </c>
      <c r="B70" s="132" t="s">
        <v>323</v>
      </c>
      <c r="C70" s="134">
        <v>8943</v>
      </c>
      <c r="D70" s="134">
        <v>8943</v>
      </c>
      <c r="E70" s="220">
        <f>D70/C70</f>
        <v>1</v>
      </c>
      <c r="F70" s="132" t="s">
        <v>272</v>
      </c>
    </row>
    <row r="71" spans="1:6" ht="12.75">
      <c r="A71" s="132"/>
      <c r="B71" s="132" t="s">
        <v>324</v>
      </c>
      <c r="C71" s="134"/>
      <c r="D71" s="134"/>
      <c r="E71" s="220"/>
      <c r="F71" s="132"/>
    </row>
    <row r="72" spans="1:6" ht="12.75">
      <c r="A72" s="132"/>
      <c r="B72" s="132"/>
      <c r="C72" s="132"/>
      <c r="D72" s="132"/>
      <c r="E72" s="220"/>
      <c r="F72" s="132"/>
    </row>
    <row r="73" spans="1:6" ht="12.75">
      <c r="A73" s="132" t="s">
        <v>325</v>
      </c>
      <c r="B73" s="132" t="s">
        <v>326</v>
      </c>
      <c r="C73" s="134">
        <v>10559</v>
      </c>
      <c r="D73" s="134">
        <v>10559</v>
      </c>
      <c r="E73" s="220">
        <f>D73/C73</f>
        <v>1</v>
      </c>
      <c r="F73" s="132" t="s">
        <v>272</v>
      </c>
    </row>
    <row r="74" spans="1:6" ht="12.75">
      <c r="A74" s="132"/>
      <c r="B74" s="132"/>
      <c r="C74" s="132"/>
      <c r="D74" s="132"/>
      <c r="E74" s="220"/>
      <c r="F74" s="132"/>
    </row>
    <row r="75" spans="1:6" ht="12.75">
      <c r="A75" s="195" t="s">
        <v>327</v>
      </c>
      <c r="B75" s="195" t="s">
        <v>70</v>
      </c>
      <c r="C75" s="196">
        <f>SUM(C78:C80)</f>
        <v>17500</v>
      </c>
      <c r="D75" s="196">
        <f>SUM(D78:D80)</f>
        <v>16934</v>
      </c>
      <c r="E75" s="197">
        <f>D75/C75</f>
        <v>0.9676571428571429</v>
      </c>
      <c r="F75" s="195"/>
    </row>
    <row r="76" spans="1:6" ht="12.75">
      <c r="A76" s="132"/>
      <c r="B76" s="132"/>
      <c r="C76" s="132"/>
      <c r="D76" s="132"/>
      <c r="E76" s="220"/>
      <c r="F76" s="132"/>
    </row>
    <row r="77" spans="1:6" ht="12.75">
      <c r="A77" s="132" t="s">
        <v>328</v>
      </c>
      <c r="B77" s="132" t="s">
        <v>329</v>
      </c>
      <c r="C77" s="132"/>
      <c r="D77" s="132"/>
      <c r="E77" s="220"/>
      <c r="F77" s="132"/>
    </row>
    <row r="78" spans="1:6" ht="12.75">
      <c r="A78" s="132"/>
      <c r="B78" s="132" t="s">
        <v>330</v>
      </c>
      <c r="C78" s="134">
        <v>5000</v>
      </c>
      <c r="D78" s="134">
        <v>4933</v>
      </c>
      <c r="E78" s="220">
        <f>D78/C78</f>
        <v>0.9866</v>
      </c>
      <c r="F78" s="132" t="s">
        <v>272</v>
      </c>
    </row>
    <row r="79" spans="1:6" ht="12.75">
      <c r="A79" s="132"/>
      <c r="B79" s="132"/>
      <c r="C79" s="134"/>
      <c r="D79" s="132"/>
      <c r="E79" s="220"/>
      <c r="F79" s="132"/>
    </row>
    <row r="80" spans="1:6" ht="12.75">
      <c r="A80" s="132" t="s">
        <v>331</v>
      </c>
      <c r="B80" s="132" t="s">
        <v>332</v>
      </c>
      <c r="C80" s="134">
        <v>12500</v>
      </c>
      <c r="D80" s="134">
        <v>12001</v>
      </c>
      <c r="E80" s="220">
        <f>D80/C80</f>
        <v>0.96008</v>
      </c>
      <c r="F80" s="132" t="s">
        <v>272</v>
      </c>
    </row>
    <row r="81" spans="1:6" ht="12.75">
      <c r="A81" s="132"/>
      <c r="B81" s="132" t="s">
        <v>333</v>
      </c>
      <c r="C81" s="134"/>
      <c r="D81" s="134"/>
      <c r="E81" s="220"/>
      <c r="F81" s="132"/>
    </row>
    <row r="82" spans="1:6" ht="12.75">
      <c r="A82" s="132"/>
      <c r="B82" s="132"/>
      <c r="C82" s="132"/>
      <c r="D82" s="132"/>
      <c r="E82" s="220"/>
      <c r="F82" s="132"/>
    </row>
    <row r="83" spans="1:6" ht="12.75">
      <c r="A83" s="195" t="s">
        <v>334</v>
      </c>
      <c r="B83" s="195" t="s">
        <v>156</v>
      </c>
      <c r="C83" s="196">
        <f>SUM(C86:C92)</f>
        <v>113055</v>
      </c>
      <c r="D83" s="196">
        <f>SUM(D86:D92)</f>
        <v>73049</v>
      </c>
      <c r="E83" s="197">
        <f>D83/C83</f>
        <v>0.6461368360532485</v>
      </c>
      <c r="F83" s="195"/>
    </row>
    <row r="84" spans="1:6" ht="12.75">
      <c r="A84" s="195"/>
      <c r="B84" s="195"/>
      <c r="C84" s="196"/>
      <c r="D84" s="195"/>
      <c r="E84" s="197"/>
      <c r="F84" s="195"/>
    </row>
    <row r="85" spans="1:6" ht="12.75">
      <c r="A85" s="222" t="s">
        <v>335</v>
      </c>
      <c r="B85" s="222" t="s">
        <v>336</v>
      </c>
      <c r="C85" s="223"/>
      <c r="D85" s="222"/>
      <c r="E85" s="221"/>
      <c r="F85" s="222"/>
    </row>
    <row r="86" spans="1:6" ht="12.75">
      <c r="A86" s="222"/>
      <c r="B86" s="222" t="s">
        <v>337</v>
      </c>
      <c r="C86" s="223">
        <v>4269</v>
      </c>
      <c r="D86" s="223">
        <v>4269</v>
      </c>
      <c r="E86" s="220">
        <f>D86/C86</f>
        <v>1</v>
      </c>
      <c r="F86" s="222" t="s">
        <v>272</v>
      </c>
    </row>
    <row r="87" spans="1:6" ht="12.75">
      <c r="A87" s="132"/>
      <c r="B87" s="132"/>
      <c r="C87" s="132"/>
      <c r="D87" s="132"/>
      <c r="E87" s="220"/>
      <c r="F87" s="132"/>
    </row>
    <row r="88" spans="1:6" ht="12.75">
      <c r="A88" s="132" t="s">
        <v>338</v>
      </c>
      <c r="B88" s="132" t="s">
        <v>339</v>
      </c>
      <c r="C88" s="132"/>
      <c r="D88" s="132"/>
      <c r="E88" s="220"/>
      <c r="F88" s="132"/>
    </row>
    <row r="89" spans="1:6" ht="12.75">
      <c r="A89" s="132"/>
      <c r="B89" s="132" t="s">
        <v>340</v>
      </c>
      <c r="C89" s="134">
        <v>21110</v>
      </c>
      <c r="D89" s="134">
        <v>19520</v>
      </c>
      <c r="E89" s="220">
        <f>D89/C89</f>
        <v>0.9246802463287541</v>
      </c>
      <c r="F89" s="132" t="s">
        <v>272</v>
      </c>
    </row>
    <row r="90" spans="1:6" ht="12.75">
      <c r="A90" s="132"/>
      <c r="B90" s="132" t="s">
        <v>341</v>
      </c>
      <c r="C90" s="134"/>
      <c r="D90" s="132"/>
      <c r="E90" s="220"/>
      <c r="F90" s="132"/>
    </row>
    <row r="91" spans="1:6" ht="12.75">
      <c r="A91" s="132"/>
      <c r="B91" s="132"/>
      <c r="C91" s="134"/>
      <c r="D91" s="132"/>
      <c r="E91" s="220"/>
      <c r="F91" s="132"/>
    </row>
    <row r="92" spans="1:6" ht="12.75">
      <c r="A92" s="132" t="s">
        <v>342</v>
      </c>
      <c r="B92" s="132" t="s">
        <v>343</v>
      </c>
      <c r="C92" s="134">
        <v>87676</v>
      </c>
      <c r="D92" s="134">
        <v>49260</v>
      </c>
      <c r="E92" s="220">
        <f>D92/C92</f>
        <v>0.5618413248779598</v>
      </c>
      <c r="F92" s="132" t="s">
        <v>344</v>
      </c>
    </row>
    <row r="93" spans="1:6" ht="12.75">
      <c r="A93" s="132"/>
      <c r="B93" s="132"/>
      <c r="C93" s="132"/>
      <c r="D93" s="132"/>
      <c r="E93" s="220"/>
      <c r="F93" s="132"/>
    </row>
    <row r="94" spans="1:6" ht="12.75">
      <c r="A94" s="195" t="s">
        <v>345</v>
      </c>
      <c r="B94" s="195" t="s">
        <v>81</v>
      </c>
      <c r="C94" s="196">
        <f>SUM(C97)</f>
        <v>43500</v>
      </c>
      <c r="D94" s="196">
        <f>SUM(D97)</f>
        <v>43094</v>
      </c>
      <c r="E94" s="197">
        <f>D94/C94</f>
        <v>0.9906666666666667</v>
      </c>
      <c r="F94" s="132"/>
    </row>
    <row r="95" spans="1:6" ht="12.75">
      <c r="A95" s="132"/>
      <c r="B95" s="132"/>
      <c r="C95" s="132"/>
      <c r="D95" s="132"/>
      <c r="E95" s="220"/>
      <c r="F95" s="132"/>
    </row>
    <row r="96" spans="1:6" ht="12.75">
      <c r="A96" s="132"/>
      <c r="B96" s="132"/>
      <c r="C96" s="132"/>
      <c r="D96" s="132"/>
      <c r="E96" s="220"/>
      <c r="F96" s="132"/>
    </row>
    <row r="97" spans="1:6" ht="12.75">
      <c r="A97" s="132" t="s">
        <v>346</v>
      </c>
      <c r="B97" s="132" t="s">
        <v>347</v>
      </c>
      <c r="C97" s="134">
        <v>43500</v>
      </c>
      <c r="D97" s="134">
        <v>43094</v>
      </c>
      <c r="E97" s="220">
        <f>D97/C97</f>
        <v>0.9906666666666667</v>
      </c>
      <c r="F97" s="132" t="s">
        <v>272</v>
      </c>
    </row>
    <row r="98" spans="1:6" ht="12.75">
      <c r="A98" s="132"/>
      <c r="B98" s="132" t="s">
        <v>348</v>
      </c>
      <c r="C98" s="132"/>
      <c r="D98" s="132"/>
      <c r="E98" s="220"/>
      <c r="F98" s="132"/>
    </row>
    <row r="99" spans="1:6" ht="12.75">
      <c r="A99" s="132"/>
      <c r="B99" s="132"/>
      <c r="C99" s="132"/>
      <c r="D99" s="132"/>
      <c r="E99" s="220"/>
      <c r="F99" s="132"/>
    </row>
    <row r="100" spans="1:6" ht="12.75">
      <c r="A100" s="133"/>
      <c r="B100" s="133"/>
      <c r="C100" s="133"/>
      <c r="D100" s="133"/>
      <c r="E100" s="133"/>
      <c r="F100" s="133"/>
    </row>
  </sheetData>
  <mergeCells count="3">
    <mergeCell ref="D1:F1"/>
    <mergeCell ref="D2:F2"/>
    <mergeCell ref="A5:F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4"/>
  <sheetViews>
    <sheetView zoomScale="90" zoomScaleNormal="90" zoomScaleSheetLayoutView="75" workbookViewId="0" topLeftCell="A1">
      <selection activeCell="D1" sqref="D1"/>
    </sheetView>
  </sheetViews>
  <sheetFormatPr defaultColWidth="9.00390625" defaultRowHeight="12.75"/>
  <cols>
    <col min="1" max="1" width="2.75390625" style="0" customWidth="1"/>
    <col min="2" max="2" width="3.25390625" style="0" bestFit="1" customWidth="1"/>
    <col min="3" max="3" width="5.625" style="0" bestFit="1" customWidth="1"/>
    <col min="4" max="4" width="8.875" style="0" bestFit="1" customWidth="1"/>
    <col min="5" max="5" width="58.00390625" style="0" customWidth="1"/>
    <col min="6" max="6" width="17.375" style="0" bestFit="1" customWidth="1"/>
    <col min="7" max="7" width="15.625" style="0" customWidth="1"/>
    <col min="10" max="10" width="10.625" style="0" customWidth="1"/>
    <col min="11" max="11" width="11.625" style="0" customWidth="1"/>
  </cols>
  <sheetData>
    <row r="1" spans="5:9" ht="12.75">
      <c r="E1" s="241" t="s">
        <v>250</v>
      </c>
      <c r="F1" s="241"/>
      <c r="G1" s="241"/>
      <c r="H1" s="241"/>
      <c r="I1" s="241"/>
    </row>
    <row r="2" ht="13.5" thickBot="1"/>
    <row r="3" spans="2:8" ht="13.5" thickBot="1">
      <c r="B3" s="216" t="s">
        <v>236</v>
      </c>
      <c r="C3" s="203"/>
      <c r="D3" s="203"/>
      <c r="E3" s="203"/>
      <c r="F3" s="203"/>
      <c r="G3" s="203"/>
      <c r="H3" s="204"/>
    </row>
    <row r="4" spans="2:8" ht="12.75">
      <c r="B4" s="217" t="s">
        <v>0</v>
      </c>
      <c r="C4" s="183" t="s">
        <v>1</v>
      </c>
      <c r="D4" s="185" t="s">
        <v>2</v>
      </c>
      <c r="E4" s="208" t="s">
        <v>3</v>
      </c>
      <c r="F4" s="187" t="s">
        <v>101</v>
      </c>
      <c r="G4" s="187" t="s">
        <v>102</v>
      </c>
      <c r="H4" s="208" t="s">
        <v>103</v>
      </c>
    </row>
    <row r="5" spans="2:8" ht="13.5" thickBot="1">
      <c r="B5" s="218"/>
      <c r="C5" s="184"/>
      <c r="D5" s="186"/>
      <c r="E5" s="209"/>
      <c r="F5" s="188"/>
      <c r="G5" s="188"/>
      <c r="H5" s="209"/>
    </row>
    <row r="6" spans="2:8" ht="13.5" thickBot="1">
      <c r="B6" s="1">
        <v>1</v>
      </c>
      <c r="C6" s="2">
        <v>2</v>
      </c>
      <c r="D6" s="88">
        <v>3</v>
      </c>
      <c r="E6" s="40">
        <v>4</v>
      </c>
      <c r="F6" s="40">
        <v>5</v>
      </c>
      <c r="G6" s="40">
        <v>6</v>
      </c>
      <c r="H6" s="40">
        <v>7</v>
      </c>
    </row>
    <row r="7" spans="2:9" ht="12.75">
      <c r="B7" s="33">
        <v>1</v>
      </c>
      <c r="C7" s="34" t="s">
        <v>4</v>
      </c>
      <c r="D7" s="89"/>
      <c r="E7" s="70" t="s">
        <v>5</v>
      </c>
      <c r="F7" s="4">
        <f>F8+F17+F20+F11</f>
        <v>338892</v>
      </c>
      <c r="G7" s="4">
        <f>G8+G17+G20+G11</f>
        <v>316577</v>
      </c>
      <c r="H7" s="51">
        <f>G7/F7</f>
        <v>0.9341530635128595</v>
      </c>
      <c r="I7" s="48"/>
    </row>
    <row r="8" spans="2:9" ht="12.75">
      <c r="B8" s="31"/>
      <c r="C8" s="32"/>
      <c r="D8" s="90" t="s">
        <v>7</v>
      </c>
      <c r="E8" s="71" t="s">
        <v>6</v>
      </c>
      <c r="F8" s="6">
        <f>F9</f>
        <v>23700</v>
      </c>
      <c r="G8" s="6">
        <f>G9</f>
        <v>23700</v>
      </c>
      <c r="H8" s="51">
        <f aca="true" t="shared" si="0" ref="H8:H76">G8/F8</f>
        <v>1</v>
      </c>
      <c r="I8" s="48"/>
    </row>
    <row r="9" spans="2:9" ht="29.25" customHeight="1" thickBot="1">
      <c r="B9" s="7"/>
      <c r="C9" s="8"/>
      <c r="D9" s="91"/>
      <c r="E9" s="72" t="s">
        <v>17</v>
      </c>
      <c r="F9" s="13">
        <v>23700</v>
      </c>
      <c r="G9" s="13">
        <v>23700</v>
      </c>
      <c r="H9" s="60">
        <f t="shared" si="0"/>
        <v>1</v>
      </c>
      <c r="I9" s="48"/>
    </row>
    <row r="10" spans="2:9" ht="13.5" thickBot="1">
      <c r="B10" s="210" t="s">
        <v>115</v>
      </c>
      <c r="C10" s="211"/>
      <c r="D10" s="212"/>
      <c r="E10" s="73" t="s">
        <v>136</v>
      </c>
      <c r="F10" s="23">
        <v>23700</v>
      </c>
      <c r="G10" s="23">
        <v>23700</v>
      </c>
      <c r="H10" s="112">
        <f t="shared" si="0"/>
        <v>1</v>
      </c>
      <c r="I10" s="48"/>
    </row>
    <row r="11" spans="2:9" ht="12.75">
      <c r="B11" s="28"/>
      <c r="C11" s="29"/>
      <c r="D11" s="92" t="s">
        <v>8</v>
      </c>
      <c r="E11" s="71" t="s">
        <v>137</v>
      </c>
      <c r="F11" s="6">
        <f>F12</f>
        <v>302583</v>
      </c>
      <c r="G11" s="6">
        <f>G12</f>
        <v>286360</v>
      </c>
      <c r="H11" s="51">
        <f t="shared" si="0"/>
        <v>0.9463849588377404</v>
      </c>
      <c r="I11" s="48"/>
    </row>
    <row r="12" spans="2:9" ht="12.75">
      <c r="B12" s="30"/>
      <c r="C12" s="20"/>
      <c r="D12" s="93"/>
      <c r="E12" s="74" t="s">
        <v>16</v>
      </c>
      <c r="F12" s="11">
        <f>SUM(F13:F16)</f>
        <v>302583</v>
      </c>
      <c r="G12" s="11">
        <f>SUM(G13:G16)</f>
        <v>286360</v>
      </c>
      <c r="H12" s="51">
        <f t="shared" si="0"/>
        <v>0.9463849588377404</v>
      </c>
      <c r="I12" s="48"/>
    </row>
    <row r="13" spans="2:9" ht="25.5">
      <c r="B13" s="30"/>
      <c r="C13" s="20"/>
      <c r="D13" s="93"/>
      <c r="E13" s="74" t="s">
        <v>104</v>
      </c>
      <c r="F13" s="11">
        <v>70000</v>
      </c>
      <c r="G13" s="11">
        <v>61000</v>
      </c>
      <c r="H13" s="51">
        <f t="shared" si="0"/>
        <v>0.8714285714285714</v>
      </c>
      <c r="I13" s="48"/>
    </row>
    <row r="14" spans="2:8" ht="12.75">
      <c r="B14" s="30"/>
      <c r="C14" s="20"/>
      <c r="D14" s="93"/>
      <c r="E14" s="74" t="s">
        <v>105</v>
      </c>
      <c r="F14" s="11">
        <v>202237</v>
      </c>
      <c r="G14" s="11">
        <v>202237</v>
      </c>
      <c r="H14" s="51">
        <f t="shared" si="0"/>
        <v>1</v>
      </c>
    </row>
    <row r="15" spans="2:8" ht="12.75">
      <c r="B15" s="30"/>
      <c r="C15" s="20"/>
      <c r="D15" s="93"/>
      <c r="E15" s="74" t="s">
        <v>138</v>
      </c>
      <c r="F15" s="11">
        <v>3246</v>
      </c>
      <c r="G15" s="11">
        <v>3245</v>
      </c>
      <c r="H15" s="51">
        <f t="shared" si="0"/>
        <v>0.9996919285274184</v>
      </c>
    </row>
    <row r="16" spans="2:8" ht="12.75">
      <c r="B16" s="30"/>
      <c r="C16" s="20"/>
      <c r="D16" s="93"/>
      <c r="E16" s="74" t="s">
        <v>121</v>
      </c>
      <c r="F16" s="11">
        <v>27100</v>
      </c>
      <c r="G16" s="11">
        <v>19878</v>
      </c>
      <c r="H16" s="51">
        <f t="shared" si="0"/>
        <v>0.7335055350553505</v>
      </c>
    </row>
    <row r="17" spans="2:8" ht="12.75">
      <c r="B17" s="31"/>
      <c r="C17" s="32"/>
      <c r="D17" s="90" t="s">
        <v>9</v>
      </c>
      <c r="E17" s="71" t="s">
        <v>10</v>
      </c>
      <c r="F17" s="6">
        <f>F18</f>
        <v>1815</v>
      </c>
      <c r="G17" s="6">
        <f>G18</f>
        <v>1737</v>
      </c>
      <c r="H17" s="51">
        <f t="shared" si="0"/>
        <v>0.9570247933884297</v>
      </c>
    </row>
    <row r="18" spans="2:8" ht="13.5" thickBot="1">
      <c r="B18" s="7"/>
      <c r="C18" s="8"/>
      <c r="D18" s="91"/>
      <c r="E18" s="75" t="s">
        <v>15</v>
      </c>
      <c r="F18" s="25">
        <f>F19</f>
        <v>1815</v>
      </c>
      <c r="G18" s="25">
        <f>G19</f>
        <v>1737</v>
      </c>
      <c r="H18" s="60">
        <f t="shared" si="0"/>
        <v>0.9570247933884297</v>
      </c>
    </row>
    <row r="19" spans="2:8" ht="26.25" thickBot="1">
      <c r="B19" s="213" t="s">
        <v>115</v>
      </c>
      <c r="C19" s="214"/>
      <c r="D19" s="215"/>
      <c r="E19" s="76" t="s">
        <v>118</v>
      </c>
      <c r="F19" s="23">
        <v>1815</v>
      </c>
      <c r="G19" s="23">
        <v>1737</v>
      </c>
      <c r="H19" s="112">
        <f t="shared" si="0"/>
        <v>0.9570247933884297</v>
      </c>
    </row>
    <row r="20" spans="2:8" ht="12.75">
      <c r="B20" s="159"/>
      <c r="C20" s="29"/>
      <c r="D20" s="162" t="s">
        <v>123</v>
      </c>
      <c r="E20" s="160" t="s">
        <v>120</v>
      </c>
      <c r="F20" s="27">
        <f>F21</f>
        <v>10794</v>
      </c>
      <c r="G20" s="27">
        <f>G21</f>
        <v>4780</v>
      </c>
      <c r="H20" s="105">
        <f t="shared" si="0"/>
        <v>0.4428386140448397</v>
      </c>
    </row>
    <row r="21" spans="2:8" ht="12.75">
      <c r="B21" s="56"/>
      <c r="C21" s="20"/>
      <c r="D21" s="163"/>
      <c r="E21" s="10" t="s">
        <v>33</v>
      </c>
      <c r="F21" s="11">
        <f>SUM(F22:F23)</f>
        <v>10794</v>
      </c>
      <c r="G21" s="12">
        <f>SUM(G22:G23)</f>
        <v>4780</v>
      </c>
      <c r="H21" s="59">
        <f t="shared" si="0"/>
        <v>0.4428386140448397</v>
      </c>
    </row>
    <row r="22" spans="2:8" ht="25.5">
      <c r="B22" s="56"/>
      <c r="C22" s="20"/>
      <c r="D22" s="93"/>
      <c r="E22" s="10" t="s">
        <v>238</v>
      </c>
      <c r="F22" s="11">
        <v>4794</v>
      </c>
      <c r="G22" s="12">
        <v>4300</v>
      </c>
      <c r="H22" s="59">
        <f t="shared" si="0"/>
        <v>0.8969545264914477</v>
      </c>
    </row>
    <row r="23" spans="2:8" ht="12.75">
      <c r="B23" s="56"/>
      <c r="C23" s="20"/>
      <c r="D23" s="93"/>
      <c r="E23" s="10" t="s">
        <v>239</v>
      </c>
      <c r="F23" s="11">
        <v>6000</v>
      </c>
      <c r="G23" s="12">
        <v>480</v>
      </c>
      <c r="H23" s="59">
        <f t="shared" si="0"/>
        <v>0.08</v>
      </c>
    </row>
    <row r="24" spans="2:8" ht="12.75">
      <c r="B24" s="158">
        <v>2</v>
      </c>
      <c r="C24" s="34" t="s">
        <v>11</v>
      </c>
      <c r="D24" s="89"/>
      <c r="E24" s="3" t="s">
        <v>12</v>
      </c>
      <c r="F24" s="4">
        <f>F25</f>
        <v>9500</v>
      </c>
      <c r="G24" s="5">
        <f>G25</f>
        <v>7602</v>
      </c>
      <c r="H24" s="51">
        <f t="shared" si="0"/>
        <v>0.8002105263157895</v>
      </c>
    </row>
    <row r="25" spans="1:8" ht="12.75">
      <c r="A25" t="s">
        <v>122</v>
      </c>
      <c r="B25" s="31"/>
      <c r="C25" s="32"/>
      <c r="D25" s="90" t="s">
        <v>13</v>
      </c>
      <c r="E25" s="161" t="s">
        <v>14</v>
      </c>
      <c r="F25" s="6">
        <f>F26</f>
        <v>9500</v>
      </c>
      <c r="G25" s="6">
        <f>G26</f>
        <v>7602</v>
      </c>
      <c r="H25" s="51">
        <f t="shared" si="0"/>
        <v>0.8002105263157895</v>
      </c>
    </row>
    <row r="26" spans="2:8" ht="12.75">
      <c r="B26" s="30"/>
      <c r="C26" s="20"/>
      <c r="D26" s="93"/>
      <c r="E26" s="71" t="s">
        <v>15</v>
      </c>
      <c r="F26" s="6">
        <f>SUM(F27:F28)</f>
        <v>9500</v>
      </c>
      <c r="G26" s="6">
        <f>SUM(G27:G28)</f>
        <v>7602</v>
      </c>
      <c r="H26" s="51">
        <f>G26/F26</f>
        <v>0.8002105263157895</v>
      </c>
    </row>
    <row r="27" spans="2:8" ht="12.75">
      <c r="B27" s="31"/>
      <c r="C27" s="32"/>
      <c r="D27" s="94"/>
      <c r="E27" s="74" t="s">
        <v>18</v>
      </c>
      <c r="F27" s="11">
        <v>6000</v>
      </c>
      <c r="G27" s="11">
        <v>5829</v>
      </c>
      <c r="H27" s="51">
        <f t="shared" si="0"/>
        <v>0.9715</v>
      </c>
    </row>
    <row r="28" spans="2:8" ht="13.5" thickBot="1">
      <c r="B28" s="15"/>
      <c r="C28" s="16"/>
      <c r="D28" s="95"/>
      <c r="E28" s="78" t="s">
        <v>19</v>
      </c>
      <c r="F28" s="19">
        <v>3500</v>
      </c>
      <c r="G28" s="19">
        <v>1773</v>
      </c>
      <c r="H28" s="68">
        <f t="shared" si="0"/>
        <v>0.5065714285714286</v>
      </c>
    </row>
    <row r="29" spans="2:8" ht="12.75">
      <c r="B29" s="36">
        <v>3</v>
      </c>
      <c r="C29" s="21">
        <v>600</v>
      </c>
      <c r="D29" s="87"/>
      <c r="E29" s="81" t="s">
        <v>20</v>
      </c>
      <c r="F29" s="24">
        <f>F30+F38</f>
        <v>266954</v>
      </c>
      <c r="G29" s="24">
        <f>G30+G38</f>
        <v>260648</v>
      </c>
      <c r="H29" s="105">
        <f t="shared" si="0"/>
        <v>0.9763779527559056</v>
      </c>
    </row>
    <row r="30" spans="2:8" ht="12.75">
      <c r="B30" s="31"/>
      <c r="C30" s="32"/>
      <c r="D30" s="94">
        <v>60016</v>
      </c>
      <c r="E30" s="71" t="s">
        <v>21</v>
      </c>
      <c r="F30" s="6">
        <f>F31+F35</f>
        <v>258694</v>
      </c>
      <c r="G30" s="6">
        <f>G31+G35</f>
        <v>252550</v>
      </c>
      <c r="H30" s="51">
        <f t="shared" si="0"/>
        <v>0.9762499323525091</v>
      </c>
    </row>
    <row r="31" spans="2:8" ht="12.75">
      <c r="B31" s="30"/>
      <c r="C31" s="20"/>
      <c r="D31" s="93"/>
      <c r="E31" s="74" t="s">
        <v>15</v>
      </c>
      <c r="F31" s="11">
        <f>SUM(F32:F34)</f>
        <v>214414</v>
      </c>
      <c r="G31" s="11">
        <f>SUM(G32:G34)</f>
        <v>208290</v>
      </c>
      <c r="H31" s="51">
        <f t="shared" si="0"/>
        <v>0.9714384321919277</v>
      </c>
    </row>
    <row r="32" spans="2:8" ht="12.75">
      <c r="B32" s="30"/>
      <c r="C32" s="20"/>
      <c r="D32" s="93"/>
      <c r="E32" s="79" t="s">
        <v>178</v>
      </c>
      <c r="F32" s="11">
        <v>186914</v>
      </c>
      <c r="G32" s="64">
        <v>185185</v>
      </c>
      <c r="H32" s="51">
        <f t="shared" si="0"/>
        <v>0.9907497565725414</v>
      </c>
    </row>
    <row r="33" spans="2:8" ht="13.5" thickBot="1">
      <c r="B33" s="115"/>
      <c r="C33" s="116"/>
      <c r="D33" s="143"/>
      <c r="E33" s="84" t="s">
        <v>22</v>
      </c>
      <c r="F33" s="25">
        <v>10000</v>
      </c>
      <c r="G33" s="25">
        <v>5605</v>
      </c>
      <c r="H33" s="68">
        <f t="shared" si="0"/>
        <v>0.5605</v>
      </c>
    </row>
    <row r="34" spans="2:8" ht="12.75">
      <c r="B34" s="28"/>
      <c r="C34" s="29"/>
      <c r="D34" s="97"/>
      <c r="E34" s="168" t="s">
        <v>223</v>
      </c>
      <c r="F34" s="27">
        <v>17500</v>
      </c>
      <c r="G34" s="63">
        <v>17500</v>
      </c>
      <c r="H34" s="105">
        <f t="shared" si="0"/>
        <v>1</v>
      </c>
    </row>
    <row r="35" spans="2:8" ht="12.75">
      <c r="B35" s="30"/>
      <c r="C35" s="20"/>
      <c r="D35" s="93"/>
      <c r="E35" s="71" t="s">
        <v>106</v>
      </c>
      <c r="F35" s="6">
        <f>SUM(F36:F37)</f>
        <v>44280</v>
      </c>
      <c r="G35" s="6">
        <f>SUM(G36:G37)</f>
        <v>44260</v>
      </c>
      <c r="H35" s="51">
        <f t="shared" si="0"/>
        <v>0.9995483288166215</v>
      </c>
    </row>
    <row r="36" spans="2:8" ht="12.75">
      <c r="B36" s="30"/>
      <c r="C36" s="20"/>
      <c r="D36" s="93"/>
      <c r="E36" s="74" t="s">
        <v>107</v>
      </c>
      <c r="F36" s="11">
        <v>40000</v>
      </c>
      <c r="G36" s="11">
        <v>39980</v>
      </c>
      <c r="H36" s="51">
        <f t="shared" si="0"/>
        <v>0.9995</v>
      </c>
    </row>
    <row r="37" spans="2:8" ht="12.75">
      <c r="B37" s="30"/>
      <c r="C37" s="20"/>
      <c r="D37" s="93"/>
      <c r="E37" s="80" t="s">
        <v>179</v>
      </c>
      <c r="F37" s="6">
        <v>4280</v>
      </c>
      <c r="G37" s="6">
        <v>4280</v>
      </c>
      <c r="H37" s="51">
        <f t="shared" si="0"/>
        <v>1</v>
      </c>
    </row>
    <row r="38" spans="2:8" ht="12.75">
      <c r="B38" s="31"/>
      <c r="C38" s="32"/>
      <c r="D38" s="94">
        <v>60017</v>
      </c>
      <c r="E38" s="71" t="s">
        <v>23</v>
      </c>
      <c r="F38" s="6">
        <f>F39</f>
        <v>8260</v>
      </c>
      <c r="G38" s="6">
        <f>G39</f>
        <v>8098</v>
      </c>
      <c r="H38" s="51">
        <f t="shared" si="0"/>
        <v>0.9803874092009686</v>
      </c>
    </row>
    <row r="39" spans="2:8" ht="12.75">
      <c r="B39" s="31"/>
      <c r="C39" s="32"/>
      <c r="D39" s="94"/>
      <c r="E39" s="74" t="s">
        <v>15</v>
      </c>
      <c r="F39" s="11">
        <f>F40</f>
        <v>8260</v>
      </c>
      <c r="G39" s="11">
        <f>G40</f>
        <v>8098</v>
      </c>
      <c r="H39" s="51">
        <f t="shared" si="0"/>
        <v>0.9803874092009686</v>
      </c>
    </row>
    <row r="40" spans="2:8" ht="13.5" thickBot="1">
      <c r="B40" s="15"/>
      <c r="C40" s="16"/>
      <c r="D40" s="95"/>
      <c r="E40" s="78" t="s">
        <v>24</v>
      </c>
      <c r="F40" s="19">
        <v>8260</v>
      </c>
      <c r="G40" s="19">
        <v>8098</v>
      </c>
      <c r="H40" s="68">
        <f t="shared" si="0"/>
        <v>0.9803874092009686</v>
      </c>
    </row>
    <row r="41" spans="2:8" ht="12.75">
      <c r="B41" s="36">
        <v>4</v>
      </c>
      <c r="C41" s="21">
        <v>700</v>
      </c>
      <c r="D41" s="87"/>
      <c r="E41" s="81" t="s">
        <v>25</v>
      </c>
      <c r="F41" s="24">
        <f>F42+F51+F53</f>
        <v>270730</v>
      </c>
      <c r="G41" s="24">
        <f>G42+G51+G53</f>
        <v>221464</v>
      </c>
      <c r="H41" s="105">
        <f t="shared" si="0"/>
        <v>0.8180253388985336</v>
      </c>
    </row>
    <row r="42" spans="2:8" ht="12.75">
      <c r="B42" s="30"/>
      <c r="C42" s="20"/>
      <c r="D42" s="93">
        <v>70005</v>
      </c>
      <c r="E42" s="74" t="s">
        <v>26</v>
      </c>
      <c r="F42" s="11">
        <f>F43+F47</f>
        <v>153450</v>
      </c>
      <c r="G42" s="11">
        <f>G43+G47</f>
        <v>108912</v>
      </c>
      <c r="H42" s="59">
        <f t="shared" si="0"/>
        <v>0.7097556207233626</v>
      </c>
    </row>
    <row r="43" spans="2:8" ht="12.75">
      <c r="B43" s="30"/>
      <c r="C43" s="20"/>
      <c r="D43" s="93"/>
      <c r="E43" s="74" t="s">
        <v>15</v>
      </c>
      <c r="F43" s="11">
        <f>SUM(F44:F46)</f>
        <v>108450</v>
      </c>
      <c r="G43" s="11">
        <f>SUM(G44:G46)</f>
        <v>92845</v>
      </c>
      <c r="H43" s="51">
        <f t="shared" si="0"/>
        <v>0.856108805901337</v>
      </c>
    </row>
    <row r="44" spans="2:8" ht="12.75">
      <c r="B44" s="30"/>
      <c r="C44" s="20"/>
      <c r="D44" s="93"/>
      <c r="E44" s="74" t="s">
        <v>27</v>
      </c>
      <c r="F44" s="11">
        <v>93970</v>
      </c>
      <c r="G44" s="11">
        <v>91560</v>
      </c>
      <c r="H44" s="51">
        <f t="shared" si="0"/>
        <v>0.9743535170799191</v>
      </c>
    </row>
    <row r="45" spans="2:8" ht="12.75">
      <c r="B45" s="30"/>
      <c r="C45" s="20"/>
      <c r="D45" s="93"/>
      <c r="E45" s="74" t="s">
        <v>28</v>
      </c>
      <c r="F45" s="11">
        <v>1500</v>
      </c>
      <c r="G45" s="11">
        <v>1285</v>
      </c>
      <c r="H45" s="51">
        <f t="shared" si="0"/>
        <v>0.8566666666666667</v>
      </c>
    </row>
    <row r="46" spans="2:8" ht="12.75">
      <c r="B46" s="31"/>
      <c r="C46" s="32"/>
      <c r="D46" s="94"/>
      <c r="E46" s="71" t="s">
        <v>133</v>
      </c>
      <c r="F46" s="6">
        <v>12980</v>
      </c>
      <c r="G46" s="6">
        <v>0</v>
      </c>
      <c r="H46" s="51">
        <f t="shared" si="0"/>
        <v>0</v>
      </c>
    </row>
    <row r="47" spans="2:8" ht="12.75">
      <c r="B47" s="31"/>
      <c r="C47" s="32"/>
      <c r="D47" s="94"/>
      <c r="E47" s="71" t="s">
        <v>16</v>
      </c>
      <c r="F47" s="6">
        <f>SUM(F48:F50)</f>
        <v>45000</v>
      </c>
      <c r="G47" s="6">
        <f>SUM(G48:G50)</f>
        <v>16067</v>
      </c>
      <c r="H47" s="51">
        <f t="shared" si="0"/>
        <v>0.35704444444444444</v>
      </c>
    </row>
    <row r="48" spans="2:9" ht="12.75">
      <c r="B48" s="266" t="s">
        <v>115</v>
      </c>
      <c r="C48" s="267"/>
      <c r="D48" s="268"/>
      <c r="E48" s="74" t="s">
        <v>234</v>
      </c>
      <c r="F48" s="11">
        <v>5000</v>
      </c>
      <c r="G48" s="11">
        <v>5000</v>
      </c>
      <c r="H48" s="51">
        <f t="shared" si="0"/>
        <v>1</v>
      </c>
      <c r="I48" s="50"/>
    </row>
    <row r="49" spans="2:8" ht="12.75">
      <c r="B49" s="260"/>
      <c r="C49" s="261"/>
      <c r="D49" s="224"/>
      <c r="E49" s="74" t="s">
        <v>139</v>
      </c>
      <c r="F49" s="11">
        <v>10000</v>
      </c>
      <c r="G49" s="11">
        <v>8740</v>
      </c>
      <c r="H49" s="51">
        <f t="shared" si="0"/>
        <v>0.874</v>
      </c>
    </row>
    <row r="50" spans="2:8" ht="12.75">
      <c r="B50" s="270"/>
      <c r="C50" s="271"/>
      <c r="D50" s="272"/>
      <c r="E50" s="71" t="s">
        <v>233</v>
      </c>
      <c r="F50" s="6">
        <v>30000</v>
      </c>
      <c r="G50" s="6">
        <v>2327</v>
      </c>
      <c r="H50" s="51">
        <f t="shared" si="0"/>
        <v>0.07756666666666667</v>
      </c>
    </row>
    <row r="51" spans="2:8" ht="12.75">
      <c r="B51" s="31"/>
      <c r="C51" s="32"/>
      <c r="D51" s="94">
        <v>70021</v>
      </c>
      <c r="E51" s="71" t="s">
        <v>158</v>
      </c>
      <c r="F51" s="6">
        <f>F52</f>
        <v>280</v>
      </c>
      <c r="G51" s="6">
        <f>G52</f>
        <v>280</v>
      </c>
      <c r="H51" s="51">
        <f t="shared" si="0"/>
        <v>1</v>
      </c>
    </row>
    <row r="52" spans="2:9" ht="12.75">
      <c r="B52" s="31"/>
      <c r="C52" s="32"/>
      <c r="D52" s="94"/>
      <c r="E52" s="71" t="s">
        <v>180</v>
      </c>
      <c r="F52" s="6">
        <v>280</v>
      </c>
      <c r="G52" s="6">
        <v>280</v>
      </c>
      <c r="H52" s="51">
        <f t="shared" si="0"/>
        <v>1</v>
      </c>
      <c r="I52" s="52"/>
    </row>
    <row r="53" spans="2:8" ht="12.75">
      <c r="B53" s="31"/>
      <c r="C53" s="32"/>
      <c r="D53" s="94">
        <v>70095</v>
      </c>
      <c r="E53" s="71" t="s">
        <v>29</v>
      </c>
      <c r="F53" s="6">
        <f>F54</f>
        <v>117000</v>
      </c>
      <c r="G53" s="6">
        <f>G54</f>
        <v>112272</v>
      </c>
      <c r="H53" s="51">
        <f t="shared" si="0"/>
        <v>0.9595897435897436</v>
      </c>
    </row>
    <row r="54" spans="2:8" ht="12.75">
      <c r="B54" s="30"/>
      <c r="C54" s="20"/>
      <c r="D54" s="93"/>
      <c r="E54" s="74" t="s">
        <v>15</v>
      </c>
      <c r="F54" s="11">
        <f>SUM(F55:F58)</f>
        <v>117000</v>
      </c>
      <c r="G54" s="11">
        <f>SUM(G55:G58)</f>
        <v>112272</v>
      </c>
      <c r="H54" s="51">
        <f t="shared" si="0"/>
        <v>0.9595897435897436</v>
      </c>
    </row>
    <row r="55" spans="2:8" ht="12.75">
      <c r="B55" s="31"/>
      <c r="C55" s="32"/>
      <c r="D55" s="94"/>
      <c r="E55" s="71" t="s">
        <v>160</v>
      </c>
      <c r="F55" s="6">
        <v>4505</v>
      </c>
      <c r="G55" s="6">
        <v>1417</v>
      </c>
      <c r="H55" s="59">
        <f t="shared" si="0"/>
        <v>0.3145394006659267</v>
      </c>
    </row>
    <row r="56" spans="2:8" ht="12.75">
      <c r="B56" s="7"/>
      <c r="C56" s="8"/>
      <c r="D56" s="91"/>
      <c r="E56" s="72" t="s">
        <v>30</v>
      </c>
      <c r="F56" s="198">
        <v>110000</v>
      </c>
      <c r="G56" s="198">
        <v>110000</v>
      </c>
      <c r="H56" s="234">
        <f>G56/F56</f>
        <v>1</v>
      </c>
    </row>
    <row r="57" spans="2:8" ht="12.75">
      <c r="B57" s="31"/>
      <c r="C57" s="32"/>
      <c r="D57" s="94"/>
      <c r="E57" s="71" t="s">
        <v>159</v>
      </c>
      <c r="F57" s="199"/>
      <c r="G57" s="199"/>
      <c r="H57" s="235"/>
    </row>
    <row r="58" spans="2:8" ht="12.75">
      <c r="B58" s="7"/>
      <c r="C58" s="8"/>
      <c r="D58" s="91"/>
      <c r="E58" s="82" t="s">
        <v>217</v>
      </c>
      <c r="F58" s="198">
        <v>2495</v>
      </c>
      <c r="G58" s="198">
        <v>855</v>
      </c>
      <c r="H58" s="234">
        <f>G58/F58</f>
        <v>0.342685370741483</v>
      </c>
    </row>
    <row r="59" spans="2:8" ht="13.5" thickBot="1">
      <c r="B59" s="15"/>
      <c r="C59" s="16"/>
      <c r="D59" s="95"/>
      <c r="E59" s="85" t="s">
        <v>218</v>
      </c>
      <c r="F59" s="201"/>
      <c r="G59" s="201"/>
      <c r="H59" s="247"/>
    </row>
    <row r="60" spans="2:8" ht="12.75">
      <c r="B60" s="36">
        <v>5</v>
      </c>
      <c r="C60" s="21">
        <v>710</v>
      </c>
      <c r="D60" s="87"/>
      <c r="E60" s="81" t="s">
        <v>31</v>
      </c>
      <c r="F60" s="24">
        <f>F61+F65</f>
        <v>155200</v>
      </c>
      <c r="G60" s="24">
        <f>G61+G65</f>
        <v>137685</v>
      </c>
      <c r="H60" s="105">
        <f t="shared" si="0"/>
        <v>0.887145618556701</v>
      </c>
    </row>
    <row r="61" spans="2:8" ht="12.75">
      <c r="B61" s="31"/>
      <c r="C61" s="32"/>
      <c r="D61" s="94">
        <v>71014</v>
      </c>
      <c r="E61" s="71" t="s">
        <v>32</v>
      </c>
      <c r="F61" s="6">
        <f>F62</f>
        <v>140200</v>
      </c>
      <c r="G61" s="6">
        <f>G62</f>
        <v>128137</v>
      </c>
      <c r="H61" s="51">
        <f t="shared" si="0"/>
        <v>0.9139586305278175</v>
      </c>
    </row>
    <row r="62" spans="2:8" ht="12.75">
      <c r="B62" s="30"/>
      <c r="C62" s="20"/>
      <c r="D62" s="93"/>
      <c r="E62" s="74" t="s">
        <v>15</v>
      </c>
      <c r="F62" s="11">
        <f>SUM(F63:F64)</f>
        <v>140200</v>
      </c>
      <c r="G62" s="11">
        <f>SUM(G63:G64)</f>
        <v>128137</v>
      </c>
      <c r="H62" s="51">
        <f t="shared" si="0"/>
        <v>0.9139586305278175</v>
      </c>
    </row>
    <row r="63" spans="2:8" ht="12.75">
      <c r="B63" s="30"/>
      <c r="C63" s="20"/>
      <c r="D63" s="93"/>
      <c r="E63" s="79" t="s">
        <v>181</v>
      </c>
      <c r="F63" s="11">
        <f>100000+12200</f>
        <v>112200</v>
      </c>
      <c r="G63" s="11">
        <v>104116</v>
      </c>
      <c r="H63" s="51">
        <f t="shared" si="0"/>
        <v>0.9279500891265597</v>
      </c>
    </row>
    <row r="64" spans="2:8" ht="12.75">
      <c r="B64" s="31"/>
      <c r="C64" s="32"/>
      <c r="D64" s="94"/>
      <c r="E64" s="82" t="s">
        <v>237</v>
      </c>
      <c r="F64" s="6">
        <v>28000</v>
      </c>
      <c r="G64" s="6">
        <v>24021</v>
      </c>
      <c r="H64" s="51">
        <f t="shared" si="0"/>
        <v>0.8578928571428571</v>
      </c>
    </row>
    <row r="65" spans="2:8" ht="12.75">
      <c r="B65" s="31"/>
      <c r="C65" s="32"/>
      <c r="D65" s="94">
        <v>71095</v>
      </c>
      <c r="E65" s="74" t="s">
        <v>29</v>
      </c>
      <c r="F65" s="6">
        <f>F66</f>
        <v>15000</v>
      </c>
      <c r="G65" s="6">
        <f>G66</f>
        <v>9548</v>
      </c>
      <c r="H65" s="51">
        <f t="shared" si="0"/>
        <v>0.6365333333333333</v>
      </c>
    </row>
    <row r="66" spans="2:8" ht="12.75">
      <c r="B66" s="31"/>
      <c r="C66" s="32"/>
      <c r="D66" s="94"/>
      <c r="E66" s="71" t="s">
        <v>114</v>
      </c>
      <c r="F66" s="6">
        <f>F67</f>
        <v>15000</v>
      </c>
      <c r="G66" s="6">
        <f>G67</f>
        <v>9548</v>
      </c>
      <c r="H66" s="51">
        <f t="shared" si="0"/>
        <v>0.6365333333333333</v>
      </c>
    </row>
    <row r="67" spans="2:8" ht="13.5" thickBot="1">
      <c r="B67" s="15"/>
      <c r="C67" s="16"/>
      <c r="D67" s="95"/>
      <c r="E67" s="78" t="s">
        <v>182</v>
      </c>
      <c r="F67" s="19">
        <v>15000</v>
      </c>
      <c r="G67" s="19">
        <v>9548</v>
      </c>
      <c r="H67" s="68">
        <f t="shared" si="0"/>
        <v>0.6365333333333333</v>
      </c>
    </row>
    <row r="68" spans="2:8" ht="12.75">
      <c r="B68" s="36">
        <v>6</v>
      </c>
      <c r="C68" s="21">
        <v>750</v>
      </c>
      <c r="D68" s="87"/>
      <c r="E68" s="81" t="s">
        <v>34</v>
      </c>
      <c r="F68" s="24">
        <f>F69+F78+F92+F98+F74</f>
        <v>2213960</v>
      </c>
      <c r="G68" s="24">
        <f>G69+G78+G92+G98+G74</f>
        <v>2086043</v>
      </c>
      <c r="H68" s="105">
        <f t="shared" si="0"/>
        <v>0.9422225333791036</v>
      </c>
    </row>
    <row r="69" spans="2:8" ht="12.75">
      <c r="B69" s="31"/>
      <c r="C69" s="32"/>
      <c r="D69" s="94">
        <v>75011</v>
      </c>
      <c r="E69" s="71" t="s">
        <v>35</v>
      </c>
      <c r="F69" s="6">
        <f>F70</f>
        <v>68724</v>
      </c>
      <c r="G69" s="6">
        <f>G70</f>
        <v>68724</v>
      </c>
      <c r="H69" s="51">
        <f t="shared" si="0"/>
        <v>1</v>
      </c>
    </row>
    <row r="70" spans="2:8" ht="12.75">
      <c r="B70" s="30"/>
      <c r="C70" s="20"/>
      <c r="D70" s="93"/>
      <c r="E70" s="74" t="s">
        <v>15</v>
      </c>
      <c r="F70" s="11">
        <f>SUM(F71:F73)</f>
        <v>68724</v>
      </c>
      <c r="G70" s="11">
        <f>SUM(G71:G73)</f>
        <v>68724</v>
      </c>
      <c r="H70" s="51">
        <f t="shared" si="0"/>
        <v>1</v>
      </c>
    </row>
    <row r="71" spans="2:8" ht="13.5" thickBot="1">
      <c r="B71" s="115"/>
      <c r="C71" s="116"/>
      <c r="D71" s="143"/>
      <c r="E71" s="84" t="s">
        <v>36</v>
      </c>
      <c r="F71" s="25">
        <v>66874</v>
      </c>
      <c r="G71" s="25">
        <v>66874</v>
      </c>
      <c r="H71" s="68">
        <f t="shared" si="0"/>
        <v>1</v>
      </c>
    </row>
    <row r="72" spans="2:8" ht="12.75">
      <c r="B72" s="28"/>
      <c r="C72" s="29"/>
      <c r="D72" s="97"/>
      <c r="E72" s="83" t="s">
        <v>37</v>
      </c>
      <c r="F72" s="27">
        <v>1000</v>
      </c>
      <c r="G72" s="27">
        <v>1000</v>
      </c>
      <c r="H72" s="105">
        <f t="shared" si="0"/>
        <v>1</v>
      </c>
    </row>
    <row r="73" spans="2:8" ht="12.75">
      <c r="B73" s="31"/>
      <c r="C73" s="32"/>
      <c r="D73" s="94"/>
      <c r="E73" s="71" t="s">
        <v>124</v>
      </c>
      <c r="F73" s="6">
        <v>850</v>
      </c>
      <c r="G73" s="6">
        <v>850</v>
      </c>
      <c r="H73" s="51">
        <f t="shared" si="0"/>
        <v>1</v>
      </c>
    </row>
    <row r="74" spans="2:8" ht="12.75">
      <c r="B74" s="31"/>
      <c r="C74" s="32"/>
      <c r="D74" s="94">
        <v>75022</v>
      </c>
      <c r="E74" s="71" t="s">
        <v>38</v>
      </c>
      <c r="F74" s="6">
        <f>F75</f>
        <v>83500</v>
      </c>
      <c r="G74" s="6">
        <f>G75</f>
        <v>81953</v>
      </c>
      <c r="H74" s="51">
        <f t="shared" si="0"/>
        <v>0.9814730538922156</v>
      </c>
    </row>
    <row r="75" spans="2:8" ht="12.75">
      <c r="B75" s="30"/>
      <c r="C75" s="20"/>
      <c r="D75" s="93"/>
      <c r="E75" s="74" t="s">
        <v>15</v>
      </c>
      <c r="F75" s="11">
        <f>SUM(F76:F77)</f>
        <v>83500</v>
      </c>
      <c r="G75" s="11">
        <f>SUM(G76:G77)</f>
        <v>81953</v>
      </c>
      <c r="H75" s="51">
        <f t="shared" si="0"/>
        <v>0.9814730538922156</v>
      </c>
    </row>
    <row r="76" spans="2:8" ht="12.75">
      <c r="B76" s="30"/>
      <c r="C76" s="20"/>
      <c r="D76" s="93"/>
      <c r="E76" s="74" t="s">
        <v>39</v>
      </c>
      <c r="F76" s="11">
        <v>66800</v>
      </c>
      <c r="G76" s="11">
        <v>66253</v>
      </c>
      <c r="H76" s="51">
        <f t="shared" si="0"/>
        <v>0.9918113772455089</v>
      </c>
    </row>
    <row r="77" spans="2:8" ht="12.75">
      <c r="B77" s="30"/>
      <c r="C77" s="20"/>
      <c r="D77" s="93"/>
      <c r="E77" s="74" t="s">
        <v>40</v>
      </c>
      <c r="F77" s="11">
        <v>16700</v>
      </c>
      <c r="G77" s="11">
        <v>15700</v>
      </c>
      <c r="H77" s="51">
        <f aca="true" t="shared" si="1" ref="H77:H157">G77/F77</f>
        <v>0.9401197604790419</v>
      </c>
    </row>
    <row r="78" spans="2:8" ht="12.75">
      <c r="B78" s="31"/>
      <c r="C78" s="32"/>
      <c r="D78" s="94">
        <v>75023</v>
      </c>
      <c r="E78" s="71" t="s">
        <v>41</v>
      </c>
      <c r="F78" s="6">
        <f>F79+F87</f>
        <v>1975826</v>
      </c>
      <c r="G78" s="6">
        <f>G79+G87</f>
        <v>1887704</v>
      </c>
      <c r="H78" s="51">
        <f t="shared" si="1"/>
        <v>0.9553999188187624</v>
      </c>
    </row>
    <row r="79" spans="2:8" ht="12.75">
      <c r="B79" s="30"/>
      <c r="C79" s="20"/>
      <c r="D79" s="148"/>
      <c r="E79" s="150" t="s">
        <v>15</v>
      </c>
      <c r="F79" s="149">
        <f>SUM(F80:F82)</f>
        <v>1904826</v>
      </c>
      <c r="G79" s="11">
        <f>SUM(G80:G82)</f>
        <v>1839723</v>
      </c>
      <c r="H79" s="51">
        <f t="shared" si="1"/>
        <v>0.9658220750871733</v>
      </c>
    </row>
    <row r="80" spans="2:8" ht="12.75">
      <c r="B80" s="30"/>
      <c r="C80" s="20"/>
      <c r="D80" s="93"/>
      <c r="E80" s="74" t="s">
        <v>36</v>
      </c>
      <c r="F80" s="11">
        <v>1450000</v>
      </c>
      <c r="G80" s="11">
        <v>1393866</v>
      </c>
      <c r="H80" s="59">
        <f t="shared" si="1"/>
        <v>0.9612868965517242</v>
      </c>
    </row>
    <row r="81" spans="2:8" ht="12.75">
      <c r="B81" s="30"/>
      <c r="C81" s="20"/>
      <c r="D81" s="93"/>
      <c r="E81" s="74" t="s">
        <v>42</v>
      </c>
      <c r="F81" s="11">
        <v>25704</v>
      </c>
      <c r="G81" s="11">
        <v>25704</v>
      </c>
      <c r="H81" s="51">
        <f t="shared" si="1"/>
        <v>1</v>
      </c>
    </row>
    <row r="82" spans="2:8" ht="13.5" thickBot="1">
      <c r="B82" s="44"/>
      <c r="C82" s="45"/>
      <c r="D82" s="96"/>
      <c r="E82" s="72" t="s">
        <v>43</v>
      </c>
      <c r="F82" s="13">
        <v>429122</v>
      </c>
      <c r="G82" s="13">
        <v>420153</v>
      </c>
      <c r="H82" s="60">
        <f t="shared" si="1"/>
        <v>0.9790991839150638</v>
      </c>
    </row>
    <row r="83" spans="2:8" ht="12.75">
      <c r="B83" s="257" t="s">
        <v>115</v>
      </c>
      <c r="C83" s="258"/>
      <c r="D83" s="259"/>
      <c r="E83" s="190" t="s">
        <v>225</v>
      </c>
      <c r="F83" s="200"/>
      <c r="G83" s="200"/>
      <c r="H83" s="245"/>
    </row>
    <row r="84" spans="2:8" ht="12.75">
      <c r="B84" s="260"/>
      <c r="C84" s="261"/>
      <c r="D84" s="224"/>
      <c r="E84" s="262"/>
      <c r="F84" s="189"/>
      <c r="G84" s="189"/>
      <c r="H84" s="246"/>
    </row>
    <row r="85" spans="2:8" ht="12.75">
      <c r="B85" s="260"/>
      <c r="C85" s="261"/>
      <c r="D85" s="224"/>
      <c r="E85" s="262"/>
      <c r="F85" s="189"/>
      <c r="G85" s="189"/>
      <c r="H85" s="246"/>
    </row>
    <row r="86" spans="2:8" ht="13.5" thickBot="1">
      <c r="B86" s="225"/>
      <c r="C86" s="226"/>
      <c r="D86" s="227"/>
      <c r="E86" s="263"/>
      <c r="F86" s="201"/>
      <c r="G86" s="201"/>
      <c r="H86" s="247"/>
    </row>
    <row r="87" spans="2:8" ht="12.75">
      <c r="B87" s="146"/>
      <c r="C87" s="32"/>
      <c r="D87" s="94"/>
      <c r="E87" s="71" t="s">
        <v>44</v>
      </c>
      <c r="F87" s="6">
        <f>SUM(F88:F91)</f>
        <v>71000</v>
      </c>
      <c r="G87" s="6">
        <f>SUM(G88:G91)</f>
        <v>47981</v>
      </c>
      <c r="H87" s="51">
        <f t="shared" si="1"/>
        <v>0.6757887323943662</v>
      </c>
    </row>
    <row r="88" spans="2:9" ht="12.75">
      <c r="B88" s="56"/>
      <c r="C88" s="20"/>
      <c r="D88" s="93"/>
      <c r="E88" s="79" t="s">
        <v>220</v>
      </c>
      <c r="F88" s="11">
        <v>5000</v>
      </c>
      <c r="G88" s="11">
        <v>4987</v>
      </c>
      <c r="H88" s="59">
        <f t="shared" si="1"/>
        <v>0.9974</v>
      </c>
      <c r="I88" s="52"/>
    </row>
    <row r="89" spans="2:8" ht="12.75">
      <c r="B89" s="251"/>
      <c r="C89" s="253"/>
      <c r="D89" s="255"/>
      <c r="E89" s="236" t="s">
        <v>219</v>
      </c>
      <c r="F89" s="198">
        <v>44000</v>
      </c>
      <c r="G89" s="198">
        <v>42994</v>
      </c>
      <c r="H89" s="234">
        <f>G89/F89</f>
        <v>0.9771363636363637</v>
      </c>
    </row>
    <row r="90" spans="2:8" ht="12.75">
      <c r="B90" s="252"/>
      <c r="C90" s="254"/>
      <c r="D90" s="256"/>
      <c r="E90" s="237"/>
      <c r="F90" s="199"/>
      <c r="G90" s="199"/>
      <c r="H90" s="235"/>
    </row>
    <row r="91" spans="2:8" ht="12.75">
      <c r="B91" s="31"/>
      <c r="C91" s="32"/>
      <c r="D91" s="94"/>
      <c r="E91" s="80" t="s">
        <v>224</v>
      </c>
      <c r="F91" s="6">
        <v>22000</v>
      </c>
      <c r="G91" s="6">
        <v>0</v>
      </c>
      <c r="H91" s="51">
        <f>G91/F91</f>
        <v>0</v>
      </c>
    </row>
    <row r="92" spans="2:8" ht="12.75">
      <c r="B92" s="31"/>
      <c r="C92" s="32"/>
      <c r="D92" s="94">
        <v>75047</v>
      </c>
      <c r="E92" s="71" t="s">
        <v>148</v>
      </c>
      <c r="F92" s="6">
        <f>F93</f>
        <v>30186</v>
      </c>
      <c r="G92" s="6">
        <f>G93</f>
        <v>18078</v>
      </c>
      <c r="H92" s="51">
        <f t="shared" si="1"/>
        <v>0.5988869012124826</v>
      </c>
    </row>
    <row r="93" spans="2:8" ht="12.75">
      <c r="B93" s="30"/>
      <c r="C93" s="20"/>
      <c r="D93" s="93"/>
      <c r="E93" s="74" t="s">
        <v>15</v>
      </c>
      <c r="F93" s="11">
        <f>SUM(F94:F96)</f>
        <v>30186</v>
      </c>
      <c r="G93" s="11">
        <f>SUM(G94:G96)</f>
        <v>18078</v>
      </c>
      <c r="H93" s="51">
        <f t="shared" si="1"/>
        <v>0.5988869012124826</v>
      </c>
    </row>
    <row r="94" spans="2:8" ht="12.75">
      <c r="B94" s="30"/>
      <c r="C94" s="20"/>
      <c r="D94" s="93"/>
      <c r="E94" s="79" t="s">
        <v>45</v>
      </c>
      <c r="F94" s="11">
        <v>15000</v>
      </c>
      <c r="G94" s="11">
        <v>12880</v>
      </c>
      <c r="H94" s="59">
        <f t="shared" si="1"/>
        <v>0.8586666666666667</v>
      </c>
    </row>
    <row r="95" spans="2:8" ht="13.5" thickBot="1">
      <c r="B95" s="44"/>
      <c r="C95" s="45"/>
      <c r="D95" s="96"/>
      <c r="E95" s="72" t="s">
        <v>46</v>
      </c>
      <c r="F95" s="13">
        <v>12186</v>
      </c>
      <c r="G95" s="13">
        <v>2198</v>
      </c>
      <c r="H95" s="60">
        <f t="shared" si="1"/>
        <v>0.1803709174462498</v>
      </c>
    </row>
    <row r="96" spans="2:8" ht="25.5" customHeight="1">
      <c r="B96" s="257" t="s">
        <v>115</v>
      </c>
      <c r="C96" s="258"/>
      <c r="D96" s="259"/>
      <c r="E96" s="190" t="s">
        <v>47</v>
      </c>
      <c r="F96" s="43">
        <v>3000</v>
      </c>
      <c r="G96" s="43">
        <v>3000</v>
      </c>
      <c r="H96" s="245">
        <f t="shared" si="1"/>
        <v>1</v>
      </c>
    </row>
    <row r="97" spans="2:8" ht="13.5" thickBot="1">
      <c r="B97" s="225"/>
      <c r="C97" s="226"/>
      <c r="D97" s="227"/>
      <c r="E97" s="263"/>
      <c r="F97" s="19"/>
      <c r="G97" s="19"/>
      <c r="H97" s="247"/>
    </row>
    <row r="98" spans="2:8" ht="12.75">
      <c r="B98" s="28"/>
      <c r="C98" s="29"/>
      <c r="D98" s="97">
        <v>75095</v>
      </c>
      <c r="E98" s="83" t="s">
        <v>29</v>
      </c>
      <c r="F98" s="27">
        <f>F99</f>
        <v>55724</v>
      </c>
      <c r="G98" s="27">
        <f>G99</f>
        <v>29584</v>
      </c>
      <c r="H98" s="51">
        <f t="shared" si="1"/>
        <v>0.5309023042136243</v>
      </c>
    </row>
    <row r="99" spans="2:8" ht="13.5" thickBot="1">
      <c r="B99" s="44"/>
      <c r="C99" s="45"/>
      <c r="D99" s="96"/>
      <c r="E99" s="72" t="s">
        <v>15</v>
      </c>
      <c r="F99" s="13">
        <f>SUM(F100:F104)</f>
        <v>55724</v>
      </c>
      <c r="G99" s="13">
        <f>SUM(G100:G104)</f>
        <v>29584</v>
      </c>
      <c r="H99" s="60">
        <f t="shared" si="1"/>
        <v>0.5309023042136243</v>
      </c>
    </row>
    <row r="100" spans="2:8" ht="25.5">
      <c r="B100" s="257" t="s">
        <v>115</v>
      </c>
      <c r="C100" s="258"/>
      <c r="D100" s="259"/>
      <c r="E100" s="57" t="s">
        <v>119</v>
      </c>
      <c r="F100" s="43">
        <v>16800</v>
      </c>
      <c r="G100" s="166">
        <v>13989</v>
      </c>
      <c r="H100" s="151">
        <f t="shared" si="1"/>
        <v>0.8326785714285714</v>
      </c>
    </row>
    <row r="101" spans="2:8" ht="12.75">
      <c r="B101" s="260"/>
      <c r="C101" s="261"/>
      <c r="D101" s="224"/>
      <c r="E101" s="77" t="s">
        <v>149</v>
      </c>
      <c r="F101" s="14">
        <v>2000</v>
      </c>
      <c r="G101" s="14">
        <v>1666</v>
      </c>
      <c r="H101" s="60">
        <f t="shared" si="1"/>
        <v>0.833</v>
      </c>
    </row>
    <row r="102" spans="2:8" ht="12.75">
      <c r="B102" s="260"/>
      <c r="C102" s="261"/>
      <c r="D102" s="224"/>
      <c r="E102" s="82" t="s">
        <v>221</v>
      </c>
      <c r="F102" s="14">
        <v>8155</v>
      </c>
      <c r="G102" s="14">
        <v>2654</v>
      </c>
      <c r="H102" s="60">
        <f t="shared" si="1"/>
        <v>0.3254445125689761</v>
      </c>
    </row>
    <row r="103" spans="2:8" ht="12.75">
      <c r="B103" s="260"/>
      <c r="C103" s="261"/>
      <c r="D103" s="224"/>
      <c r="E103" s="82" t="s">
        <v>222</v>
      </c>
      <c r="F103" s="14">
        <v>20000</v>
      </c>
      <c r="G103" s="14">
        <v>7575</v>
      </c>
      <c r="H103" s="60">
        <f t="shared" si="1"/>
        <v>0.37875</v>
      </c>
    </row>
    <row r="104" spans="2:8" ht="13.5" thickBot="1">
      <c r="B104" s="225"/>
      <c r="C104" s="226"/>
      <c r="D104" s="227"/>
      <c r="E104" s="82" t="s">
        <v>226</v>
      </c>
      <c r="F104" s="14">
        <v>8769</v>
      </c>
      <c r="G104" s="14">
        <v>3700</v>
      </c>
      <c r="H104" s="51">
        <f t="shared" si="1"/>
        <v>0.4219409282700422</v>
      </c>
    </row>
    <row r="105" spans="2:8" ht="26.25" thickBot="1">
      <c r="B105" s="164">
        <v>7</v>
      </c>
      <c r="C105" s="169">
        <v>751</v>
      </c>
      <c r="D105" s="170"/>
      <c r="E105" s="171" t="s">
        <v>161</v>
      </c>
      <c r="F105" s="172">
        <f>F106+F109+F115</f>
        <v>22059</v>
      </c>
      <c r="G105" s="172">
        <f>G106+G109+G115</f>
        <v>22058</v>
      </c>
      <c r="H105" s="112">
        <f t="shared" si="1"/>
        <v>0.9999546670293304</v>
      </c>
    </row>
    <row r="106" spans="2:8" ht="25.5">
      <c r="B106" s="28"/>
      <c r="C106" s="29"/>
      <c r="D106" s="97">
        <v>75101</v>
      </c>
      <c r="E106" s="83" t="s">
        <v>48</v>
      </c>
      <c r="F106" s="27">
        <f>F107</f>
        <v>2580</v>
      </c>
      <c r="G106" s="27">
        <f>G107</f>
        <v>2580</v>
      </c>
      <c r="H106" s="105">
        <f t="shared" si="1"/>
        <v>1</v>
      </c>
    </row>
    <row r="107" spans="2:8" ht="12.75">
      <c r="B107" s="30"/>
      <c r="C107" s="20"/>
      <c r="D107" s="93"/>
      <c r="E107" s="74" t="s">
        <v>15</v>
      </c>
      <c r="F107" s="11">
        <f>F108</f>
        <v>2580</v>
      </c>
      <c r="G107" s="11">
        <f>G108</f>
        <v>2580</v>
      </c>
      <c r="H107" s="51">
        <f t="shared" si="1"/>
        <v>1</v>
      </c>
    </row>
    <row r="108" spans="2:8" ht="12.75">
      <c r="B108" s="30"/>
      <c r="C108" s="20"/>
      <c r="D108" s="93"/>
      <c r="E108" s="74" t="s">
        <v>49</v>
      </c>
      <c r="F108" s="11">
        <v>2580</v>
      </c>
      <c r="G108" s="11">
        <v>2580</v>
      </c>
      <c r="H108" s="51">
        <f t="shared" si="1"/>
        <v>1</v>
      </c>
    </row>
    <row r="109" spans="2:8" ht="12.75">
      <c r="B109" s="251"/>
      <c r="C109" s="253"/>
      <c r="D109" s="255">
        <v>75109</v>
      </c>
      <c r="E109" s="77" t="s">
        <v>162</v>
      </c>
      <c r="F109" s="198">
        <f>F113</f>
        <v>4960</v>
      </c>
      <c r="G109" s="198">
        <f>G113</f>
        <v>4959</v>
      </c>
      <c r="H109" s="234">
        <f>G109/F109</f>
        <v>0.9997983870967742</v>
      </c>
    </row>
    <row r="110" spans="2:8" ht="12.75">
      <c r="B110" s="207"/>
      <c r="C110" s="206"/>
      <c r="D110" s="205"/>
      <c r="E110" s="77" t="s">
        <v>163</v>
      </c>
      <c r="F110" s="189"/>
      <c r="G110" s="189"/>
      <c r="H110" s="246"/>
    </row>
    <row r="111" spans="2:8" ht="12.75">
      <c r="B111" s="252"/>
      <c r="C111" s="254"/>
      <c r="D111" s="256"/>
      <c r="E111" s="71" t="s">
        <v>164</v>
      </c>
      <c r="F111" s="199"/>
      <c r="G111" s="199"/>
      <c r="H111" s="235"/>
    </row>
    <row r="112" spans="2:8" ht="13.5" thickBot="1">
      <c r="B112" s="7"/>
      <c r="C112" s="9"/>
      <c r="D112" s="98"/>
      <c r="E112" s="72" t="s">
        <v>15</v>
      </c>
      <c r="F112" s="14">
        <f>F113</f>
        <v>4960</v>
      </c>
      <c r="G112" s="14">
        <f>G113</f>
        <v>4959</v>
      </c>
      <c r="H112" s="60"/>
    </row>
    <row r="113" spans="2:8" ht="12.75">
      <c r="B113" s="257" t="s">
        <v>115</v>
      </c>
      <c r="C113" s="258"/>
      <c r="D113" s="259"/>
      <c r="E113" s="228" t="s">
        <v>183</v>
      </c>
      <c r="F113" s="200">
        <v>4960</v>
      </c>
      <c r="G113" s="200">
        <v>4959</v>
      </c>
      <c r="H113" s="245">
        <f t="shared" si="1"/>
        <v>0.9997983870967742</v>
      </c>
    </row>
    <row r="114" spans="2:8" ht="13.5" thickBot="1">
      <c r="B114" s="225"/>
      <c r="C114" s="226"/>
      <c r="D114" s="227"/>
      <c r="E114" s="230"/>
      <c r="F114" s="201"/>
      <c r="G114" s="201"/>
      <c r="H114" s="247"/>
    </row>
    <row r="115" spans="2:8" ht="12.75">
      <c r="B115" s="31"/>
      <c r="C115" s="32"/>
      <c r="D115" s="94">
        <v>75110</v>
      </c>
      <c r="E115" s="71" t="s">
        <v>108</v>
      </c>
      <c r="F115" s="6">
        <f>F116</f>
        <v>14519</v>
      </c>
      <c r="G115" s="6">
        <f>G116</f>
        <v>14519</v>
      </c>
      <c r="H115" s="51">
        <f t="shared" si="1"/>
        <v>1</v>
      </c>
    </row>
    <row r="116" spans="2:8" ht="13.5" thickBot="1">
      <c r="B116" s="7"/>
      <c r="C116" s="8"/>
      <c r="D116" s="91"/>
      <c r="E116" s="77" t="s">
        <v>15</v>
      </c>
      <c r="F116" s="13">
        <f>F117</f>
        <v>14519</v>
      </c>
      <c r="G116" s="13">
        <f>G117</f>
        <v>14519</v>
      </c>
      <c r="H116" s="60">
        <f t="shared" si="1"/>
        <v>1</v>
      </c>
    </row>
    <row r="117" spans="2:9" ht="12.75">
      <c r="B117" s="257" t="s">
        <v>115</v>
      </c>
      <c r="C117" s="258"/>
      <c r="D117" s="259"/>
      <c r="E117" s="228" t="s">
        <v>184</v>
      </c>
      <c r="F117" s="200">
        <v>14519</v>
      </c>
      <c r="G117" s="200">
        <v>14519</v>
      </c>
      <c r="H117" s="245">
        <f t="shared" si="1"/>
        <v>1</v>
      </c>
      <c r="I117" s="52"/>
    </row>
    <row r="118" spans="2:9" ht="13.5" thickBot="1">
      <c r="B118" s="225"/>
      <c r="C118" s="226"/>
      <c r="D118" s="227"/>
      <c r="E118" s="230"/>
      <c r="F118" s="201"/>
      <c r="G118" s="201"/>
      <c r="H118" s="247"/>
      <c r="I118" s="52"/>
    </row>
    <row r="119" spans="2:8" ht="12.75">
      <c r="B119" s="36">
        <v>8</v>
      </c>
      <c r="C119" s="21">
        <v>754</v>
      </c>
      <c r="D119" s="87"/>
      <c r="E119" s="81" t="s">
        <v>50</v>
      </c>
      <c r="F119" s="24">
        <f>F120+F126+F134+F139</f>
        <v>443916</v>
      </c>
      <c r="G119" s="24">
        <f>G120+G126+G134+G139</f>
        <v>430605</v>
      </c>
      <c r="H119" s="105">
        <f t="shared" si="1"/>
        <v>0.9700145973562566</v>
      </c>
    </row>
    <row r="120" spans="2:8" ht="12.75">
      <c r="B120" s="31"/>
      <c r="C120" s="32"/>
      <c r="D120" s="94">
        <v>75404</v>
      </c>
      <c r="E120" s="71" t="s">
        <v>165</v>
      </c>
      <c r="F120" s="6">
        <f>F121</f>
        <v>29000</v>
      </c>
      <c r="G120" s="6">
        <f>G121</f>
        <v>23000</v>
      </c>
      <c r="H120" s="51">
        <f t="shared" si="1"/>
        <v>0.7931034482758621</v>
      </c>
    </row>
    <row r="121" spans="2:8" ht="12.75">
      <c r="B121" s="31"/>
      <c r="C121" s="32"/>
      <c r="D121" s="94"/>
      <c r="E121" s="74" t="s">
        <v>15</v>
      </c>
      <c r="F121" s="6">
        <f>SUM(F122:F123)</f>
        <v>29000</v>
      </c>
      <c r="G121" s="6">
        <f>SUM(G122:G123)</f>
        <v>23000</v>
      </c>
      <c r="H121" s="51">
        <f t="shared" si="1"/>
        <v>0.7931034482758621</v>
      </c>
    </row>
    <row r="122" spans="2:8" ht="12.75">
      <c r="B122" s="30"/>
      <c r="C122" s="20"/>
      <c r="D122" s="93"/>
      <c r="E122" s="74" t="s">
        <v>140</v>
      </c>
      <c r="F122" s="11">
        <v>23000</v>
      </c>
      <c r="G122" s="11">
        <v>23000</v>
      </c>
      <c r="H122" s="59">
        <f t="shared" si="1"/>
        <v>1</v>
      </c>
    </row>
    <row r="123" spans="2:8" ht="12.75">
      <c r="B123" s="251"/>
      <c r="C123" s="253"/>
      <c r="D123" s="273"/>
      <c r="E123" s="238" t="s">
        <v>232</v>
      </c>
      <c r="F123" s="280">
        <v>6000</v>
      </c>
      <c r="G123" s="198">
        <v>0</v>
      </c>
      <c r="H123" s="234">
        <f>G123/F123</f>
        <v>0</v>
      </c>
    </row>
    <row r="124" spans="2:8" ht="12.75">
      <c r="B124" s="207"/>
      <c r="C124" s="206"/>
      <c r="D124" s="274"/>
      <c r="E124" s="238"/>
      <c r="F124" s="281"/>
      <c r="G124" s="189"/>
      <c r="H124" s="246"/>
    </row>
    <row r="125" spans="2:8" ht="12.75">
      <c r="B125" s="252"/>
      <c r="C125" s="254"/>
      <c r="D125" s="275"/>
      <c r="E125" s="238"/>
      <c r="F125" s="282"/>
      <c r="G125" s="199"/>
      <c r="H125" s="235"/>
    </row>
    <row r="126" spans="2:8" ht="12.75">
      <c r="B126" s="31"/>
      <c r="C126" s="32"/>
      <c r="D126" s="94">
        <v>75412</v>
      </c>
      <c r="E126" s="71" t="s">
        <v>51</v>
      </c>
      <c r="F126" s="6">
        <f>F127+F129</f>
        <v>391557</v>
      </c>
      <c r="G126" s="6">
        <f>G127+G129</f>
        <v>384503</v>
      </c>
      <c r="H126" s="51">
        <f t="shared" si="1"/>
        <v>0.9819847429620719</v>
      </c>
    </row>
    <row r="127" spans="2:8" ht="12.75">
      <c r="B127" s="30"/>
      <c r="C127" s="20"/>
      <c r="D127" s="93"/>
      <c r="E127" s="74" t="s">
        <v>15</v>
      </c>
      <c r="F127" s="11">
        <f>F128</f>
        <v>229351</v>
      </c>
      <c r="G127" s="11">
        <f>G128</f>
        <v>222492</v>
      </c>
      <c r="H127" s="51">
        <f t="shared" si="1"/>
        <v>0.970093873582413</v>
      </c>
    </row>
    <row r="128" spans="2:8" ht="12.75">
      <c r="B128" s="30"/>
      <c r="C128" s="20"/>
      <c r="D128" s="93"/>
      <c r="E128" s="79" t="s">
        <v>52</v>
      </c>
      <c r="F128" s="11">
        <v>229351</v>
      </c>
      <c r="G128" s="11">
        <v>222492</v>
      </c>
      <c r="H128" s="51">
        <f t="shared" si="1"/>
        <v>0.970093873582413</v>
      </c>
    </row>
    <row r="129" spans="2:8" ht="12.75">
      <c r="B129" s="31"/>
      <c r="C129" s="32"/>
      <c r="D129" s="94"/>
      <c r="E129" s="71" t="s">
        <v>44</v>
      </c>
      <c r="F129" s="6">
        <f>SUM(F130:F133)</f>
        <v>162206</v>
      </c>
      <c r="G129" s="6">
        <f>SUM(G130:G133)</f>
        <v>162011</v>
      </c>
      <c r="H129" s="51">
        <f t="shared" si="1"/>
        <v>0.9987978249879782</v>
      </c>
    </row>
    <row r="130" spans="2:8" ht="12.75">
      <c r="B130" s="30"/>
      <c r="C130" s="20"/>
      <c r="D130" s="93"/>
      <c r="E130" s="79" t="s">
        <v>109</v>
      </c>
      <c r="F130" s="11">
        <v>147872</v>
      </c>
      <c r="G130" s="11">
        <v>147872</v>
      </c>
      <c r="H130" s="51">
        <f t="shared" si="1"/>
        <v>1</v>
      </c>
    </row>
    <row r="131" spans="2:8" ht="12.75">
      <c r="B131" s="251"/>
      <c r="C131" s="253"/>
      <c r="D131" s="255"/>
      <c r="E131" s="236" t="s">
        <v>185</v>
      </c>
      <c r="F131" s="198">
        <v>10000</v>
      </c>
      <c r="G131" s="198">
        <v>9805</v>
      </c>
      <c r="H131" s="234">
        <f t="shared" si="1"/>
        <v>0.9805</v>
      </c>
    </row>
    <row r="132" spans="2:8" ht="12.75">
      <c r="B132" s="252"/>
      <c r="C132" s="254"/>
      <c r="D132" s="256"/>
      <c r="E132" s="237"/>
      <c r="F132" s="199"/>
      <c r="G132" s="199"/>
      <c r="H132" s="235"/>
    </row>
    <row r="133" spans="2:8" ht="12.75">
      <c r="B133" s="30"/>
      <c r="C133" s="20"/>
      <c r="D133" s="93"/>
      <c r="E133" s="74" t="s">
        <v>227</v>
      </c>
      <c r="F133" s="11">
        <v>4334</v>
      </c>
      <c r="G133" s="11">
        <v>4334</v>
      </c>
      <c r="H133" s="51">
        <f t="shared" si="1"/>
        <v>1</v>
      </c>
    </row>
    <row r="134" spans="2:8" ht="12.75">
      <c r="B134" s="31"/>
      <c r="C134" s="32"/>
      <c r="D134" s="94">
        <v>75414</v>
      </c>
      <c r="E134" s="71" t="s">
        <v>53</v>
      </c>
      <c r="F134" s="6">
        <f>F135+F137</f>
        <v>21707</v>
      </c>
      <c r="G134" s="6">
        <f>G135+G137</f>
        <v>21707</v>
      </c>
      <c r="H134" s="51">
        <f t="shared" si="1"/>
        <v>1</v>
      </c>
    </row>
    <row r="135" spans="2:8" ht="12.75">
      <c r="B135" s="30"/>
      <c r="C135" s="20"/>
      <c r="D135" s="93"/>
      <c r="E135" s="74" t="s">
        <v>15</v>
      </c>
      <c r="F135" s="11">
        <f>F136</f>
        <v>9207</v>
      </c>
      <c r="G135" s="11">
        <f>G136</f>
        <v>9207</v>
      </c>
      <c r="H135" s="51">
        <f t="shared" si="1"/>
        <v>1</v>
      </c>
    </row>
    <row r="136" spans="2:8" ht="12.75">
      <c r="B136" s="30"/>
      <c r="C136" s="20"/>
      <c r="D136" s="93"/>
      <c r="E136" s="74" t="s">
        <v>36</v>
      </c>
      <c r="F136" s="11">
        <v>9207</v>
      </c>
      <c r="G136" s="11">
        <v>9207</v>
      </c>
      <c r="H136" s="59">
        <f t="shared" si="1"/>
        <v>1</v>
      </c>
    </row>
    <row r="137" spans="2:8" ht="12.75">
      <c r="B137" s="31"/>
      <c r="C137" s="32"/>
      <c r="D137" s="94"/>
      <c r="E137" s="71" t="s">
        <v>16</v>
      </c>
      <c r="F137" s="6">
        <f>F138</f>
        <v>12500</v>
      </c>
      <c r="G137" s="6">
        <f>G138</f>
        <v>12500</v>
      </c>
      <c r="H137" s="51">
        <f t="shared" si="1"/>
        <v>1</v>
      </c>
    </row>
    <row r="138" spans="2:9" ht="12.75">
      <c r="B138" s="7"/>
      <c r="C138" s="8"/>
      <c r="D138" s="91"/>
      <c r="E138" s="82" t="s">
        <v>186</v>
      </c>
      <c r="F138" s="14">
        <v>12500</v>
      </c>
      <c r="G138" s="14">
        <v>12500</v>
      </c>
      <c r="H138" s="60">
        <f t="shared" si="1"/>
        <v>1</v>
      </c>
      <c r="I138" s="52"/>
    </row>
    <row r="139" spans="2:8" ht="12.75">
      <c r="B139" s="30"/>
      <c r="C139" s="20"/>
      <c r="D139" s="93">
        <v>75416</v>
      </c>
      <c r="E139" s="74" t="s">
        <v>54</v>
      </c>
      <c r="F139" s="11">
        <f>F140</f>
        <v>1652</v>
      </c>
      <c r="G139" s="11">
        <f>G140</f>
        <v>1395</v>
      </c>
      <c r="H139" s="59">
        <f t="shared" si="1"/>
        <v>0.8444309927360775</v>
      </c>
    </row>
    <row r="140" spans="2:8" ht="12.75">
      <c r="B140" s="7"/>
      <c r="C140" s="8"/>
      <c r="D140" s="91"/>
      <c r="E140" s="77" t="s">
        <v>125</v>
      </c>
      <c r="F140" s="14">
        <v>1652</v>
      </c>
      <c r="G140" s="14">
        <f>G141</f>
        <v>1395</v>
      </c>
      <c r="H140" s="51">
        <f t="shared" si="1"/>
        <v>0.8444309927360775</v>
      </c>
    </row>
    <row r="141" spans="2:8" ht="13.5" thickBot="1">
      <c r="B141" s="15"/>
      <c r="C141" s="16"/>
      <c r="D141" s="95"/>
      <c r="E141" s="78" t="s">
        <v>55</v>
      </c>
      <c r="F141" s="19">
        <v>1652</v>
      </c>
      <c r="G141" s="19">
        <v>1395</v>
      </c>
      <c r="H141" s="111">
        <f t="shared" si="1"/>
        <v>0.8444309927360775</v>
      </c>
    </row>
    <row r="142" spans="2:8" ht="13.5" thickBot="1">
      <c r="B142" s="164">
        <v>9</v>
      </c>
      <c r="C142" s="169">
        <v>757</v>
      </c>
      <c r="D142" s="170"/>
      <c r="E142" s="171" t="s">
        <v>56</v>
      </c>
      <c r="F142" s="172">
        <f>F143</f>
        <v>119885</v>
      </c>
      <c r="G142" s="172">
        <f>G143</f>
        <v>105035</v>
      </c>
      <c r="H142" s="112">
        <f t="shared" si="1"/>
        <v>0.876131292488635</v>
      </c>
    </row>
    <row r="143" spans="2:8" ht="12.75">
      <c r="B143" s="207"/>
      <c r="C143" s="206"/>
      <c r="D143" s="205">
        <v>75702</v>
      </c>
      <c r="E143" s="229" t="s">
        <v>235</v>
      </c>
      <c r="F143" s="189">
        <f>F145</f>
        <v>119885</v>
      </c>
      <c r="G143" s="189">
        <f>G145</f>
        <v>105035</v>
      </c>
      <c r="H143" s="246">
        <f>G143/F143</f>
        <v>0.876131292488635</v>
      </c>
    </row>
    <row r="144" spans="2:10" ht="12.75">
      <c r="B144" s="252"/>
      <c r="C144" s="254"/>
      <c r="D144" s="256"/>
      <c r="E144" s="237"/>
      <c r="F144" s="199"/>
      <c r="G144" s="199"/>
      <c r="H144" s="235"/>
      <c r="J144" s="152"/>
    </row>
    <row r="145" spans="2:8" ht="13.5" thickBot="1">
      <c r="B145" s="7"/>
      <c r="C145" s="16"/>
      <c r="D145" s="98"/>
      <c r="E145" s="77" t="s">
        <v>125</v>
      </c>
      <c r="F145" s="14">
        <f>F146</f>
        <v>119885</v>
      </c>
      <c r="G145" s="14">
        <f>G146</f>
        <v>105035</v>
      </c>
      <c r="H145" s="60">
        <f>G145/F145</f>
        <v>0.876131292488635</v>
      </c>
    </row>
    <row r="146" spans="2:9" ht="23.25" customHeight="1" thickBot="1">
      <c r="B146" s="248" t="s">
        <v>115</v>
      </c>
      <c r="C146" s="249"/>
      <c r="D146" s="250"/>
      <c r="E146" s="61" t="s">
        <v>166</v>
      </c>
      <c r="F146" s="23">
        <v>119885</v>
      </c>
      <c r="G146" s="23">
        <v>105035</v>
      </c>
      <c r="H146" s="112">
        <f t="shared" si="1"/>
        <v>0.876131292488635</v>
      </c>
      <c r="I146" s="52"/>
    </row>
    <row r="147" spans="2:9" ht="13.5" thickBot="1">
      <c r="B147" s="106">
        <v>10</v>
      </c>
      <c r="C147" s="107">
        <v>801</v>
      </c>
      <c r="D147" s="108"/>
      <c r="E147" s="109" t="s">
        <v>57</v>
      </c>
      <c r="F147" s="58">
        <f>F148+F157+F171+F179+F185+F188+F168</f>
        <v>5695076</v>
      </c>
      <c r="G147" s="110">
        <f>G148+G157+G171+G179+G185+G188+G168</f>
        <v>5675280</v>
      </c>
      <c r="H147" s="68">
        <f t="shared" si="1"/>
        <v>0.9965240147804876</v>
      </c>
      <c r="I147" s="52"/>
    </row>
    <row r="148" spans="2:8" ht="12.75">
      <c r="B148" s="28"/>
      <c r="C148" s="29"/>
      <c r="D148" s="97">
        <v>80101</v>
      </c>
      <c r="E148" s="83" t="s">
        <v>58</v>
      </c>
      <c r="F148" s="27">
        <f>F149+F153</f>
        <v>3231497</v>
      </c>
      <c r="G148" s="27">
        <f>G149+G153</f>
        <v>3223349</v>
      </c>
      <c r="H148" s="105">
        <f t="shared" si="1"/>
        <v>0.997478567982579</v>
      </c>
    </row>
    <row r="149" spans="2:8" ht="12.75">
      <c r="B149" s="30"/>
      <c r="C149" s="20"/>
      <c r="D149" s="93"/>
      <c r="E149" s="74" t="s">
        <v>15</v>
      </c>
      <c r="F149" s="11">
        <f>SUM(F150:F151)</f>
        <v>3182912</v>
      </c>
      <c r="G149" s="11">
        <f>SUM(G150:G151)</f>
        <v>3174764</v>
      </c>
      <c r="H149" s="51">
        <f t="shared" si="1"/>
        <v>0.9974400800273461</v>
      </c>
    </row>
    <row r="150" spans="2:8" ht="12.75">
      <c r="B150" s="30"/>
      <c r="C150" s="20"/>
      <c r="D150" s="93"/>
      <c r="E150" s="74" t="s">
        <v>36</v>
      </c>
      <c r="F150" s="11">
        <v>2562219</v>
      </c>
      <c r="G150" s="11">
        <v>2562131</v>
      </c>
      <c r="H150" s="51">
        <f t="shared" si="1"/>
        <v>0.9999656547703377</v>
      </c>
    </row>
    <row r="151" spans="2:8" ht="12.75">
      <c r="B151" s="30"/>
      <c r="C151" s="20"/>
      <c r="D151" s="93"/>
      <c r="E151" s="74" t="s">
        <v>40</v>
      </c>
      <c r="F151" s="11">
        <v>620693</v>
      </c>
      <c r="G151" s="11">
        <v>612633</v>
      </c>
      <c r="H151" s="51">
        <f t="shared" si="1"/>
        <v>0.9870145144217833</v>
      </c>
    </row>
    <row r="152" spans="2:8" ht="12.75">
      <c r="B152" s="30"/>
      <c r="C152" s="20"/>
      <c r="D152" s="93"/>
      <c r="E152" s="74" t="s">
        <v>59</v>
      </c>
      <c r="F152" s="11">
        <v>145500</v>
      </c>
      <c r="G152" s="11">
        <v>145500</v>
      </c>
      <c r="H152" s="51">
        <f t="shared" si="1"/>
        <v>1</v>
      </c>
    </row>
    <row r="153" spans="2:8" ht="12.75">
      <c r="B153" s="31"/>
      <c r="C153" s="32"/>
      <c r="D153" s="94"/>
      <c r="E153" s="71" t="s">
        <v>44</v>
      </c>
      <c r="F153" s="6">
        <f>SUM(F154:F155)</f>
        <v>48585</v>
      </c>
      <c r="G153" s="6">
        <f>SUM(G154:G155)</f>
        <v>48585</v>
      </c>
      <c r="H153" s="51">
        <f t="shared" si="1"/>
        <v>1</v>
      </c>
    </row>
    <row r="154" spans="2:8" ht="25.5">
      <c r="B154" s="7"/>
      <c r="C154" s="8"/>
      <c r="D154" s="91"/>
      <c r="E154" s="71" t="s">
        <v>188</v>
      </c>
      <c r="F154" s="6">
        <v>12967</v>
      </c>
      <c r="G154" s="6">
        <v>12967</v>
      </c>
      <c r="H154" s="51">
        <f t="shared" si="1"/>
        <v>1</v>
      </c>
    </row>
    <row r="155" spans="2:8" ht="13.5" thickBot="1">
      <c r="B155" s="7"/>
      <c r="C155" s="8"/>
      <c r="D155" s="91"/>
      <c r="E155" s="77" t="s">
        <v>130</v>
      </c>
      <c r="F155" s="14">
        <v>35618</v>
      </c>
      <c r="G155" s="14">
        <v>35618</v>
      </c>
      <c r="H155" s="60">
        <f t="shared" si="1"/>
        <v>1</v>
      </c>
    </row>
    <row r="156" spans="2:8" ht="197.25" customHeight="1" thickBot="1">
      <c r="B156" s="248" t="s">
        <v>115</v>
      </c>
      <c r="C156" s="249"/>
      <c r="D156" s="250"/>
      <c r="E156" s="76" t="s">
        <v>187</v>
      </c>
      <c r="F156" s="23"/>
      <c r="G156" s="23"/>
      <c r="H156" s="112"/>
    </row>
    <row r="157" spans="2:8" ht="12.75">
      <c r="B157" s="31"/>
      <c r="C157" s="32"/>
      <c r="D157" s="94">
        <v>80110</v>
      </c>
      <c r="E157" s="71" t="s">
        <v>60</v>
      </c>
      <c r="F157" s="6">
        <f>F158+F162</f>
        <v>1908923</v>
      </c>
      <c r="G157" s="6">
        <f>G158+G162</f>
        <v>1901494</v>
      </c>
      <c r="H157" s="51">
        <f t="shared" si="1"/>
        <v>0.9961082767612942</v>
      </c>
    </row>
    <row r="158" spans="2:8" ht="12.75">
      <c r="B158" s="30"/>
      <c r="C158" s="20"/>
      <c r="D158" s="93"/>
      <c r="E158" s="74" t="s">
        <v>15</v>
      </c>
      <c r="F158" s="11">
        <f>SUM(F159:F160)</f>
        <v>1768927</v>
      </c>
      <c r="G158" s="11">
        <f>SUM(G159:G160)</f>
        <v>1761498</v>
      </c>
      <c r="H158" s="51">
        <f aca="true" t="shared" si="2" ref="H158:H226">G158/F158</f>
        <v>0.9958002789261513</v>
      </c>
    </row>
    <row r="159" spans="2:8" ht="12.75">
      <c r="B159" s="30"/>
      <c r="C159" s="20"/>
      <c r="D159" s="93"/>
      <c r="E159" s="74" t="s">
        <v>36</v>
      </c>
      <c r="F159" s="11">
        <v>1366632</v>
      </c>
      <c r="G159" s="11">
        <v>1366609</v>
      </c>
      <c r="H159" s="51">
        <f t="shared" si="2"/>
        <v>0.9999831703048078</v>
      </c>
    </row>
    <row r="160" spans="2:8" ht="12.75">
      <c r="B160" s="30"/>
      <c r="C160" s="20"/>
      <c r="D160" s="93"/>
      <c r="E160" s="74" t="s">
        <v>40</v>
      </c>
      <c r="F160" s="11">
        <v>402295</v>
      </c>
      <c r="G160" s="11">
        <v>394889</v>
      </c>
      <c r="H160" s="51">
        <f t="shared" si="2"/>
        <v>0.9815906237959706</v>
      </c>
    </row>
    <row r="161" spans="2:8" ht="12.75">
      <c r="B161" s="30"/>
      <c r="C161" s="20"/>
      <c r="D161" s="93"/>
      <c r="E161" s="74" t="s">
        <v>59</v>
      </c>
      <c r="F161" s="11">
        <v>72000</v>
      </c>
      <c r="G161" s="11">
        <v>72000</v>
      </c>
      <c r="H161" s="51">
        <f t="shared" si="2"/>
        <v>1</v>
      </c>
    </row>
    <row r="162" spans="2:8" ht="13.5" thickBot="1">
      <c r="B162" s="115"/>
      <c r="C162" s="116"/>
      <c r="D162" s="143"/>
      <c r="E162" s="84" t="s">
        <v>16</v>
      </c>
      <c r="F162" s="25">
        <f>SUM(F163:F166)</f>
        <v>139996</v>
      </c>
      <c r="G162" s="25">
        <f>SUM(G163:G166)</f>
        <v>139996</v>
      </c>
      <c r="H162" s="68">
        <f t="shared" si="2"/>
        <v>1</v>
      </c>
    </row>
    <row r="163" spans="2:8" ht="12.75">
      <c r="B163" s="28"/>
      <c r="C163" s="29"/>
      <c r="D163" s="97"/>
      <c r="E163" s="83" t="s">
        <v>110</v>
      </c>
      <c r="F163" s="27">
        <v>111053</v>
      </c>
      <c r="G163" s="63">
        <v>111053</v>
      </c>
      <c r="H163" s="105">
        <f t="shared" si="2"/>
        <v>1</v>
      </c>
    </row>
    <row r="164" spans="2:8" ht="14.25" customHeight="1">
      <c r="B164" s="251"/>
      <c r="C164" s="253"/>
      <c r="D164" s="255"/>
      <c r="E164" s="236" t="s">
        <v>189</v>
      </c>
      <c r="F164" s="198">
        <v>20000</v>
      </c>
      <c r="G164" s="198">
        <v>20000</v>
      </c>
      <c r="H164" s="234">
        <f>G164/F164</f>
        <v>1</v>
      </c>
    </row>
    <row r="165" spans="2:8" ht="14.25" customHeight="1">
      <c r="B165" s="252"/>
      <c r="C165" s="254"/>
      <c r="D165" s="256"/>
      <c r="E165" s="237"/>
      <c r="F165" s="199"/>
      <c r="G165" s="199"/>
      <c r="H165" s="235"/>
    </row>
    <row r="166" spans="2:8" ht="16.5" customHeight="1" thickBot="1">
      <c r="B166" s="7"/>
      <c r="C166" s="8"/>
      <c r="D166" s="91"/>
      <c r="E166" s="77" t="s">
        <v>190</v>
      </c>
      <c r="F166" s="14">
        <v>8943</v>
      </c>
      <c r="G166" s="14">
        <v>8943</v>
      </c>
      <c r="H166" s="60">
        <f t="shared" si="2"/>
        <v>1</v>
      </c>
    </row>
    <row r="167" spans="2:8" ht="77.25" thickBot="1">
      <c r="B167" s="248" t="s">
        <v>115</v>
      </c>
      <c r="C167" s="249"/>
      <c r="D167" s="250"/>
      <c r="E167" s="76" t="s">
        <v>150</v>
      </c>
      <c r="F167" s="23"/>
      <c r="G167" s="23"/>
      <c r="H167" s="112"/>
    </row>
    <row r="168" spans="2:8" ht="12.75">
      <c r="B168" s="31"/>
      <c r="C168" s="32"/>
      <c r="D168" s="94">
        <v>80113</v>
      </c>
      <c r="E168" s="71" t="s">
        <v>61</v>
      </c>
      <c r="F168" s="6">
        <f>F169</f>
        <v>100000</v>
      </c>
      <c r="G168" s="6">
        <f>G169</f>
        <v>99973</v>
      </c>
      <c r="H168" s="51">
        <f t="shared" si="2"/>
        <v>0.99973</v>
      </c>
    </row>
    <row r="169" spans="2:8" ht="13.5" thickBot="1">
      <c r="B169" s="7"/>
      <c r="C169" s="8"/>
      <c r="D169" s="91"/>
      <c r="E169" s="74" t="s">
        <v>33</v>
      </c>
      <c r="F169" s="11">
        <v>100000</v>
      </c>
      <c r="G169" s="13">
        <v>99973</v>
      </c>
      <c r="H169" s="60">
        <f t="shared" si="2"/>
        <v>0.99973</v>
      </c>
    </row>
    <row r="170" spans="2:8" ht="64.5" thickBot="1">
      <c r="B170" s="248" t="s">
        <v>115</v>
      </c>
      <c r="C170" s="249"/>
      <c r="D170" s="250"/>
      <c r="E170" s="76" t="s">
        <v>151</v>
      </c>
      <c r="F170" s="23"/>
      <c r="G170" s="23"/>
      <c r="H170" s="112"/>
    </row>
    <row r="171" spans="2:8" ht="12.75">
      <c r="B171" s="28"/>
      <c r="C171" s="29"/>
      <c r="D171" s="97">
        <v>80114</v>
      </c>
      <c r="E171" s="71" t="s">
        <v>62</v>
      </c>
      <c r="F171" s="6">
        <f>F172+F176</f>
        <v>295236</v>
      </c>
      <c r="G171" s="6">
        <f>G172+G176</f>
        <v>294839</v>
      </c>
      <c r="H171" s="51">
        <f t="shared" si="2"/>
        <v>0.9986553130377054</v>
      </c>
    </row>
    <row r="172" spans="2:8" ht="12.75">
      <c r="B172" s="30"/>
      <c r="C172" s="20"/>
      <c r="D172" s="93"/>
      <c r="E172" s="74" t="s">
        <v>15</v>
      </c>
      <c r="F172" s="11">
        <f>SUM(F173:F174)</f>
        <v>284677</v>
      </c>
      <c r="G172" s="11">
        <f>SUM(G173:G174)</f>
        <v>284280</v>
      </c>
      <c r="H172" s="51">
        <f t="shared" si="2"/>
        <v>0.9986054370391707</v>
      </c>
    </row>
    <row r="173" spans="2:8" ht="12.75">
      <c r="B173" s="30"/>
      <c r="C173" s="20"/>
      <c r="D173" s="93"/>
      <c r="E173" s="74" t="s">
        <v>36</v>
      </c>
      <c r="F173" s="11">
        <v>233154</v>
      </c>
      <c r="G173" s="11">
        <v>232776</v>
      </c>
      <c r="H173" s="51">
        <f t="shared" si="2"/>
        <v>0.9983787539566124</v>
      </c>
    </row>
    <row r="174" spans="2:8" ht="12.75">
      <c r="B174" s="30"/>
      <c r="C174" s="20"/>
      <c r="D174" s="93"/>
      <c r="E174" s="74" t="s">
        <v>40</v>
      </c>
      <c r="F174" s="11">
        <v>51523</v>
      </c>
      <c r="G174" s="11">
        <v>51504</v>
      </c>
      <c r="H174" s="51">
        <f t="shared" si="2"/>
        <v>0.999631232653378</v>
      </c>
    </row>
    <row r="175" spans="2:8" ht="12.75">
      <c r="B175" s="30"/>
      <c r="C175" s="20"/>
      <c r="D175" s="93"/>
      <c r="E175" s="74" t="s">
        <v>63</v>
      </c>
      <c r="F175" s="11">
        <v>5000</v>
      </c>
      <c r="G175" s="11">
        <v>5000</v>
      </c>
      <c r="H175" s="51">
        <f t="shared" si="2"/>
        <v>1</v>
      </c>
    </row>
    <row r="176" spans="2:8" ht="12.75">
      <c r="B176" s="31"/>
      <c r="C176" s="32"/>
      <c r="D176" s="94"/>
      <c r="E176" s="71" t="s">
        <v>111</v>
      </c>
      <c r="F176" s="6">
        <f>F177</f>
        <v>10559</v>
      </c>
      <c r="G176" s="6">
        <f>G177</f>
        <v>10559</v>
      </c>
      <c r="H176" s="51">
        <f t="shared" si="2"/>
        <v>1</v>
      </c>
    </row>
    <row r="177" spans="2:8" ht="11.25" customHeight="1" thickBot="1">
      <c r="B177" s="7"/>
      <c r="C177" s="8"/>
      <c r="D177" s="91"/>
      <c r="E177" s="74" t="s">
        <v>112</v>
      </c>
      <c r="F177" s="11">
        <v>10559</v>
      </c>
      <c r="G177" s="13">
        <v>10559</v>
      </c>
      <c r="H177" s="60">
        <f t="shared" si="2"/>
        <v>1</v>
      </c>
    </row>
    <row r="178" spans="2:8" ht="87" customHeight="1" thickBot="1">
      <c r="B178" s="248" t="s">
        <v>115</v>
      </c>
      <c r="C178" s="249"/>
      <c r="D178" s="250"/>
      <c r="E178" s="76" t="s">
        <v>131</v>
      </c>
      <c r="F178" s="23"/>
      <c r="G178" s="23"/>
      <c r="H178" s="112"/>
    </row>
    <row r="179" spans="2:8" ht="12.75">
      <c r="B179" s="28"/>
      <c r="C179" s="29"/>
      <c r="D179" s="97">
        <v>80120</v>
      </c>
      <c r="E179" s="83" t="s">
        <v>64</v>
      </c>
      <c r="F179" s="27">
        <f>F180</f>
        <v>101775</v>
      </c>
      <c r="G179" s="6">
        <f>G180</f>
        <v>99351</v>
      </c>
      <c r="H179" s="51">
        <f t="shared" si="2"/>
        <v>0.9761827560795874</v>
      </c>
    </row>
    <row r="180" spans="2:8" ht="12.75">
      <c r="B180" s="30"/>
      <c r="C180" s="20"/>
      <c r="D180" s="93"/>
      <c r="E180" s="74" t="s">
        <v>15</v>
      </c>
      <c r="F180" s="11">
        <f>SUM(F181:F182)</f>
        <v>101775</v>
      </c>
      <c r="G180" s="11">
        <f>SUM(G181:G182)</f>
        <v>99351</v>
      </c>
      <c r="H180" s="51">
        <f t="shared" si="2"/>
        <v>0.9761827560795874</v>
      </c>
    </row>
    <row r="181" spans="2:8" ht="12.75">
      <c r="B181" s="30"/>
      <c r="C181" s="20"/>
      <c r="D181" s="93"/>
      <c r="E181" s="74" t="s">
        <v>36</v>
      </c>
      <c r="F181" s="11">
        <v>66080</v>
      </c>
      <c r="G181" s="11">
        <v>66034</v>
      </c>
      <c r="H181" s="51">
        <f t="shared" si="2"/>
        <v>0.9993038740920097</v>
      </c>
    </row>
    <row r="182" spans="2:8" ht="12.75">
      <c r="B182" s="30"/>
      <c r="C182" s="20"/>
      <c r="D182" s="93"/>
      <c r="E182" s="74" t="s">
        <v>40</v>
      </c>
      <c r="F182" s="11">
        <v>35695</v>
      </c>
      <c r="G182" s="11">
        <v>33317</v>
      </c>
      <c r="H182" s="51">
        <f t="shared" si="2"/>
        <v>0.9333800252136154</v>
      </c>
    </row>
    <row r="183" spans="2:8" ht="13.5" thickBot="1">
      <c r="B183" s="15"/>
      <c r="C183" s="16"/>
      <c r="D183" s="95"/>
      <c r="E183" s="84" t="s">
        <v>63</v>
      </c>
      <c r="F183" s="25">
        <v>3800</v>
      </c>
      <c r="G183" s="25">
        <v>3800</v>
      </c>
      <c r="H183" s="68">
        <f t="shared" si="2"/>
        <v>1</v>
      </c>
    </row>
    <row r="184" spans="2:8" ht="64.5" thickBot="1">
      <c r="B184" s="248" t="s">
        <v>115</v>
      </c>
      <c r="C184" s="249"/>
      <c r="D184" s="250"/>
      <c r="E184" s="76" t="s">
        <v>167</v>
      </c>
      <c r="F184" s="23"/>
      <c r="G184" s="23"/>
      <c r="H184" s="112"/>
    </row>
    <row r="185" spans="2:8" ht="12.75">
      <c r="B185" s="28"/>
      <c r="C185" s="29"/>
      <c r="D185" s="97">
        <v>80146</v>
      </c>
      <c r="E185" s="83" t="s">
        <v>65</v>
      </c>
      <c r="F185" s="27">
        <f>F186</f>
        <v>25600</v>
      </c>
      <c r="G185" s="6">
        <f>G186</f>
        <v>25076</v>
      </c>
      <c r="H185" s="51">
        <f t="shared" si="2"/>
        <v>0.97953125</v>
      </c>
    </row>
    <row r="186" spans="2:8" ht="12.75">
      <c r="B186" s="30"/>
      <c r="C186" s="20"/>
      <c r="D186" s="93"/>
      <c r="E186" s="74" t="s">
        <v>33</v>
      </c>
      <c r="F186" s="11">
        <v>25600</v>
      </c>
      <c r="G186" s="11">
        <v>25076</v>
      </c>
      <c r="H186" s="59">
        <f t="shared" si="2"/>
        <v>0.97953125</v>
      </c>
    </row>
    <row r="187" spans="2:8" ht="51" customHeight="1" thickBot="1">
      <c r="B187" s="225" t="s">
        <v>135</v>
      </c>
      <c r="C187" s="226"/>
      <c r="D187" s="227"/>
      <c r="E187" s="85" t="s">
        <v>152</v>
      </c>
      <c r="F187" s="19"/>
      <c r="G187" s="19"/>
      <c r="H187" s="68"/>
    </row>
    <row r="188" spans="2:8" ht="12.75">
      <c r="B188" s="31"/>
      <c r="C188" s="32"/>
      <c r="D188" s="94">
        <v>80195</v>
      </c>
      <c r="E188" s="71" t="s">
        <v>29</v>
      </c>
      <c r="F188" s="6">
        <f>F189</f>
        <v>32045</v>
      </c>
      <c r="G188" s="6">
        <f>G189</f>
        <v>31198</v>
      </c>
      <c r="H188" s="51">
        <f t="shared" si="2"/>
        <v>0.9735684194102044</v>
      </c>
    </row>
    <row r="189" spans="2:8" ht="12.75">
      <c r="B189" s="31"/>
      <c r="C189" s="32"/>
      <c r="D189" s="94"/>
      <c r="E189" s="71" t="s">
        <v>114</v>
      </c>
      <c r="F189" s="6">
        <v>32045</v>
      </c>
      <c r="G189" s="6">
        <v>31198</v>
      </c>
      <c r="H189" s="51">
        <f t="shared" si="2"/>
        <v>0.9735684194102044</v>
      </c>
    </row>
    <row r="190" spans="2:8" ht="13.5" thickBot="1">
      <c r="B190" s="7"/>
      <c r="C190" s="8"/>
      <c r="D190" s="91"/>
      <c r="E190" s="77" t="s">
        <v>157</v>
      </c>
      <c r="F190" s="14">
        <v>26825</v>
      </c>
      <c r="G190" s="14">
        <v>26825</v>
      </c>
      <c r="H190" s="60">
        <f t="shared" si="2"/>
        <v>1</v>
      </c>
    </row>
    <row r="191" spans="2:8" ht="26.25" thickBot="1">
      <c r="B191" s="202" t="s">
        <v>115</v>
      </c>
      <c r="C191" s="203"/>
      <c r="D191" s="204"/>
      <c r="E191" s="76" t="s">
        <v>168</v>
      </c>
      <c r="F191" s="23"/>
      <c r="G191" s="23"/>
      <c r="H191" s="112"/>
    </row>
    <row r="192" spans="2:9" ht="12.75">
      <c r="B192" s="36">
        <v>11</v>
      </c>
      <c r="C192" s="21">
        <v>851</v>
      </c>
      <c r="D192" s="87"/>
      <c r="E192" s="81" t="s">
        <v>66</v>
      </c>
      <c r="F192" s="24">
        <f>F193+F197</f>
        <v>150163</v>
      </c>
      <c r="G192" s="65">
        <f>G193+G197</f>
        <v>147846</v>
      </c>
      <c r="H192" s="105">
        <f t="shared" si="2"/>
        <v>0.9845701004908</v>
      </c>
      <c r="I192" s="52"/>
    </row>
    <row r="193" spans="2:8" ht="12.75">
      <c r="B193" s="30"/>
      <c r="C193" s="20"/>
      <c r="D193" s="93">
        <v>85121</v>
      </c>
      <c r="E193" s="71" t="s">
        <v>67</v>
      </c>
      <c r="F193" s="6">
        <f>F194</f>
        <v>5163</v>
      </c>
      <c r="G193" s="6">
        <f>G194</f>
        <v>5162</v>
      </c>
      <c r="H193" s="51">
        <f t="shared" si="2"/>
        <v>0.999806314158435</v>
      </c>
    </row>
    <row r="194" spans="2:8" ht="12.75">
      <c r="B194" s="30"/>
      <c r="C194" s="20"/>
      <c r="D194" s="93"/>
      <c r="E194" s="74" t="s">
        <v>15</v>
      </c>
      <c r="F194" s="11">
        <f>SUM(F195:F196)</f>
        <v>5163</v>
      </c>
      <c r="G194" s="11">
        <f>SUM(G195:G196)</f>
        <v>5162</v>
      </c>
      <c r="H194" s="51">
        <f t="shared" si="2"/>
        <v>0.999806314158435</v>
      </c>
    </row>
    <row r="195" spans="2:8" ht="12.75">
      <c r="B195" s="30"/>
      <c r="C195" s="20"/>
      <c r="D195" s="93"/>
      <c r="E195" s="74" t="s">
        <v>169</v>
      </c>
      <c r="F195" s="11">
        <v>2840</v>
      </c>
      <c r="G195" s="11">
        <v>2840</v>
      </c>
      <c r="H195" s="51">
        <f t="shared" si="2"/>
        <v>1</v>
      </c>
    </row>
    <row r="196" spans="2:8" ht="12.75">
      <c r="B196" s="30"/>
      <c r="C196" s="20"/>
      <c r="D196" s="93"/>
      <c r="E196" s="74" t="s">
        <v>170</v>
      </c>
      <c r="F196" s="11">
        <f>2050+273</f>
        <v>2323</v>
      </c>
      <c r="G196" s="64">
        <f>2049+273</f>
        <v>2322</v>
      </c>
      <c r="H196" s="51">
        <f t="shared" si="2"/>
        <v>0.9995695221696083</v>
      </c>
    </row>
    <row r="197" spans="2:8" ht="12.75">
      <c r="B197" s="31"/>
      <c r="C197" s="32"/>
      <c r="D197" s="94">
        <v>85154</v>
      </c>
      <c r="E197" s="71" t="s">
        <v>68</v>
      </c>
      <c r="F197" s="6">
        <f>F198</f>
        <v>145000</v>
      </c>
      <c r="G197" s="6">
        <f>G198</f>
        <v>142684</v>
      </c>
      <c r="H197" s="51">
        <f t="shared" si="2"/>
        <v>0.9840275862068966</v>
      </c>
    </row>
    <row r="198" spans="2:8" ht="12.75">
      <c r="B198" s="30"/>
      <c r="C198" s="20"/>
      <c r="D198" s="93"/>
      <c r="E198" s="74" t="s">
        <v>15</v>
      </c>
      <c r="F198" s="11">
        <f>F199</f>
        <v>145000</v>
      </c>
      <c r="G198" s="11">
        <f>G199</f>
        <v>142684</v>
      </c>
      <c r="H198" s="51">
        <f t="shared" si="2"/>
        <v>0.9840275862068966</v>
      </c>
    </row>
    <row r="199" spans="2:8" ht="13.5" thickBot="1">
      <c r="B199" s="22"/>
      <c r="C199" s="9"/>
      <c r="D199" s="95"/>
      <c r="E199" s="72" t="s">
        <v>69</v>
      </c>
      <c r="F199" s="13">
        <v>145000</v>
      </c>
      <c r="G199" s="13">
        <v>142684</v>
      </c>
      <c r="H199" s="60">
        <f t="shared" si="2"/>
        <v>0.9840275862068966</v>
      </c>
    </row>
    <row r="200" spans="2:8" ht="12.75">
      <c r="B200" s="257" t="s">
        <v>115</v>
      </c>
      <c r="C200" s="258"/>
      <c r="D200" s="259"/>
      <c r="E200" s="228" t="s">
        <v>240</v>
      </c>
      <c r="F200" s="231">
        <v>109600</v>
      </c>
      <c r="G200" s="231">
        <v>109562</v>
      </c>
      <c r="H200" s="245">
        <f t="shared" si="2"/>
        <v>0.9996532846715328</v>
      </c>
    </row>
    <row r="201" spans="2:8" ht="12.75">
      <c r="B201" s="260"/>
      <c r="C201" s="261"/>
      <c r="D201" s="224"/>
      <c r="E201" s="229"/>
      <c r="F201" s="232"/>
      <c r="G201" s="232"/>
      <c r="H201" s="246"/>
    </row>
    <row r="202" spans="2:8" ht="0.75" customHeight="1" thickBot="1">
      <c r="B202" s="225"/>
      <c r="C202" s="226"/>
      <c r="D202" s="227"/>
      <c r="E202" s="230"/>
      <c r="F202" s="233"/>
      <c r="G202" s="233"/>
      <c r="H202" s="247"/>
    </row>
    <row r="203" spans="2:8" ht="12.75">
      <c r="B203" s="36">
        <v>12</v>
      </c>
      <c r="C203" s="21">
        <v>853</v>
      </c>
      <c r="D203" s="97"/>
      <c r="E203" s="81" t="s">
        <v>70</v>
      </c>
      <c r="F203" s="65">
        <f>F204+F208+F218+F221+F225+F235+F239+F242</f>
        <v>1458160</v>
      </c>
      <c r="G203" s="65">
        <f>G204+G208+G218+G221+G225+G235+G239+G242</f>
        <v>1442092</v>
      </c>
      <c r="H203" s="105">
        <f t="shared" si="2"/>
        <v>0.9889806331266802</v>
      </c>
    </row>
    <row r="204" spans="2:8" ht="25.5">
      <c r="B204" s="7"/>
      <c r="C204" s="8"/>
      <c r="D204" s="91">
        <v>85313</v>
      </c>
      <c r="E204" s="77" t="s">
        <v>171</v>
      </c>
      <c r="F204" s="14">
        <f>F205</f>
        <v>8007</v>
      </c>
      <c r="G204" s="14">
        <f>G205</f>
        <v>7955</v>
      </c>
      <c r="H204" s="51">
        <f t="shared" si="2"/>
        <v>0.9935056825277881</v>
      </c>
    </row>
    <row r="205" spans="2:8" ht="12.75">
      <c r="B205" s="30"/>
      <c r="C205" s="20"/>
      <c r="D205" s="93"/>
      <c r="E205" s="74" t="s">
        <v>15</v>
      </c>
      <c r="F205" s="11">
        <f>F206</f>
        <v>8007</v>
      </c>
      <c r="G205" s="11">
        <f>G206</f>
        <v>7955</v>
      </c>
      <c r="H205" s="51">
        <f t="shared" si="2"/>
        <v>0.9935056825277881</v>
      </c>
    </row>
    <row r="206" spans="2:8" ht="12.75">
      <c r="B206" s="30"/>
      <c r="C206" s="20"/>
      <c r="D206" s="93"/>
      <c r="E206" s="79" t="s">
        <v>141</v>
      </c>
      <c r="F206" s="11">
        <v>8007</v>
      </c>
      <c r="G206" s="11">
        <v>7955</v>
      </c>
      <c r="H206" s="51">
        <f t="shared" si="2"/>
        <v>0.9935056825277881</v>
      </c>
    </row>
    <row r="207" spans="2:8" ht="12.75">
      <c r="B207" s="30"/>
      <c r="C207" s="20"/>
      <c r="D207" s="93"/>
      <c r="E207" s="74" t="s">
        <v>127</v>
      </c>
      <c r="F207" s="11"/>
      <c r="G207" s="49"/>
      <c r="H207" s="51"/>
    </row>
    <row r="208" spans="2:8" ht="12.75">
      <c r="B208" s="30"/>
      <c r="C208" s="20"/>
      <c r="D208" s="93">
        <v>85314</v>
      </c>
      <c r="E208" s="71" t="s">
        <v>71</v>
      </c>
      <c r="F208" s="6">
        <f>F209</f>
        <v>491651</v>
      </c>
      <c r="G208" s="6">
        <f>G209</f>
        <v>491651</v>
      </c>
      <c r="H208" s="51">
        <f t="shared" si="2"/>
        <v>1</v>
      </c>
    </row>
    <row r="209" spans="2:8" ht="17.25" customHeight="1" thickBot="1">
      <c r="B209" s="115"/>
      <c r="C209" s="116"/>
      <c r="D209" s="143"/>
      <c r="E209" s="84" t="s">
        <v>33</v>
      </c>
      <c r="F209" s="25">
        <f>SUM(F210:F211)</f>
        <v>491651</v>
      </c>
      <c r="G209" s="25">
        <f>SUM(G210:G211)</f>
        <v>491651</v>
      </c>
      <c r="H209" s="68">
        <f t="shared" si="2"/>
        <v>1</v>
      </c>
    </row>
    <row r="210" spans="2:8" ht="53.25" customHeight="1" thickBot="1">
      <c r="B210" s="248" t="s">
        <v>115</v>
      </c>
      <c r="C210" s="249"/>
      <c r="D210" s="250"/>
      <c r="E210" s="61" t="s">
        <v>191</v>
      </c>
      <c r="F210" s="23">
        <v>476771</v>
      </c>
      <c r="G210" s="23">
        <v>476771</v>
      </c>
      <c r="H210" s="112">
        <f t="shared" si="2"/>
        <v>1</v>
      </c>
    </row>
    <row r="211" spans="2:8" ht="12.75">
      <c r="B211" s="31"/>
      <c r="C211" s="32"/>
      <c r="D211" s="94"/>
      <c r="E211" s="71" t="s">
        <v>72</v>
      </c>
      <c r="F211" s="6">
        <v>14880</v>
      </c>
      <c r="G211" s="6">
        <v>14880</v>
      </c>
      <c r="H211" s="51">
        <f t="shared" si="2"/>
        <v>1</v>
      </c>
    </row>
    <row r="212" spans="2:8" ht="13.5" thickBot="1">
      <c r="B212" s="7"/>
      <c r="C212" s="8"/>
      <c r="D212" s="91"/>
      <c r="E212" s="77" t="s">
        <v>116</v>
      </c>
      <c r="F212" s="14"/>
      <c r="G212" s="14"/>
      <c r="H212" s="60"/>
    </row>
    <row r="213" spans="2:9" ht="12.75" customHeight="1">
      <c r="B213" s="257" t="s">
        <v>115</v>
      </c>
      <c r="C213" s="258"/>
      <c r="D213" s="259"/>
      <c r="E213" s="167" t="s">
        <v>243</v>
      </c>
      <c r="F213" s="181"/>
      <c r="G213" s="43"/>
      <c r="H213" s="151"/>
      <c r="I213" s="52"/>
    </row>
    <row r="214" spans="2:9" ht="12.75" customHeight="1">
      <c r="B214" s="260"/>
      <c r="C214" s="261"/>
      <c r="D214" s="224"/>
      <c r="E214" s="82" t="s">
        <v>244</v>
      </c>
      <c r="F214" s="179"/>
      <c r="G214" s="14"/>
      <c r="H214" s="60"/>
      <c r="I214" s="52"/>
    </row>
    <row r="215" spans="2:9" ht="12.75" customHeight="1">
      <c r="B215" s="260"/>
      <c r="C215" s="261"/>
      <c r="D215" s="224"/>
      <c r="E215" s="82" t="s">
        <v>245</v>
      </c>
      <c r="F215" s="179"/>
      <c r="G215" s="14"/>
      <c r="H215" s="60"/>
      <c r="I215" s="52"/>
    </row>
    <row r="216" spans="2:9" ht="12.75" customHeight="1">
      <c r="B216" s="260"/>
      <c r="C216" s="261"/>
      <c r="D216" s="224"/>
      <c r="E216" s="82" t="s">
        <v>246</v>
      </c>
      <c r="F216" s="179"/>
      <c r="G216" s="14"/>
      <c r="H216" s="60"/>
      <c r="I216" s="52"/>
    </row>
    <row r="217" spans="2:9" ht="12.75" customHeight="1" thickBot="1">
      <c r="B217" s="225"/>
      <c r="C217" s="226"/>
      <c r="D217" s="227"/>
      <c r="E217" s="182" t="s">
        <v>247</v>
      </c>
      <c r="F217" s="179"/>
      <c r="G217" s="14"/>
      <c r="H217" s="60"/>
      <c r="I217" s="52"/>
    </row>
    <row r="218" spans="2:8" ht="12.75">
      <c r="B218" s="41"/>
      <c r="C218" s="46"/>
      <c r="D218" s="180">
        <v>85315</v>
      </c>
      <c r="E218" s="57" t="s">
        <v>73</v>
      </c>
      <c r="F218" s="43">
        <f>F219</f>
        <v>490866</v>
      </c>
      <c r="G218" s="43">
        <f>G219</f>
        <v>480923</v>
      </c>
      <c r="H218" s="151">
        <f t="shared" si="2"/>
        <v>0.9797439627108009</v>
      </c>
    </row>
    <row r="219" spans="2:8" ht="12.75">
      <c r="B219" s="30"/>
      <c r="C219" s="20"/>
      <c r="D219" s="101"/>
      <c r="E219" s="74" t="s">
        <v>33</v>
      </c>
      <c r="F219" s="11">
        <v>490866</v>
      </c>
      <c r="G219" s="64">
        <v>480923</v>
      </c>
      <c r="H219" s="59">
        <f t="shared" si="2"/>
        <v>0.9797439627108009</v>
      </c>
    </row>
    <row r="220" spans="2:9" ht="64.5" thickBot="1">
      <c r="B220" s="225" t="s">
        <v>115</v>
      </c>
      <c r="C220" s="226"/>
      <c r="D220" s="227"/>
      <c r="E220" s="85" t="s">
        <v>177</v>
      </c>
      <c r="F220" s="19"/>
      <c r="G220" s="19"/>
      <c r="H220" s="68"/>
      <c r="I220" s="52"/>
    </row>
    <row r="221" spans="2:8" ht="12.75">
      <c r="B221" s="31"/>
      <c r="C221" s="32"/>
      <c r="D221" s="94">
        <v>85316</v>
      </c>
      <c r="E221" s="71" t="s">
        <v>117</v>
      </c>
      <c r="F221" s="6">
        <f>F222</f>
        <v>40844</v>
      </c>
      <c r="G221" s="6">
        <f>G222</f>
        <v>40745</v>
      </c>
      <c r="H221" s="51">
        <f t="shared" si="2"/>
        <v>0.997576143374792</v>
      </c>
    </row>
    <row r="222" spans="2:8" ht="16.5" customHeight="1">
      <c r="B222" s="30"/>
      <c r="C222" s="20"/>
      <c r="D222" s="99"/>
      <c r="E222" s="74" t="s">
        <v>33</v>
      </c>
      <c r="F222" s="11">
        <f>F223</f>
        <v>40844</v>
      </c>
      <c r="G222" s="11">
        <f>G223</f>
        <v>40745</v>
      </c>
      <c r="H222" s="51">
        <f t="shared" si="2"/>
        <v>0.997576143374792</v>
      </c>
    </row>
    <row r="223" spans="2:8" ht="18" customHeight="1" thickBot="1">
      <c r="B223" s="7"/>
      <c r="C223" s="8"/>
      <c r="D223" s="91"/>
      <c r="E223" s="74" t="s">
        <v>74</v>
      </c>
      <c r="F223" s="25">
        <v>40844</v>
      </c>
      <c r="G223" s="13">
        <v>40745</v>
      </c>
      <c r="H223" s="60">
        <f t="shared" si="2"/>
        <v>0.997576143374792</v>
      </c>
    </row>
    <row r="224" spans="2:8" ht="61.5" customHeight="1" thickBot="1">
      <c r="B224" s="257" t="s">
        <v>115</v>
      </c>
      <c r="C224" s="258"/>
      <c r="D224" s="259"/>
      <c r="E224" s="76" t="s">
        <v>153</v>
      </c>
      <c r="F224" s="23"/>
      <c r="G224" s="23"/>
      <c r="H224" s="112"/>
    </row>
    <row r="225" spans="2:8" ht="12.75">
      <c r="B225" s="37"/>
      <c r="C225" s="26"/>
      <c r="D225" s="93">
        <v>85319</v>
      </c>
      <c r="E225" s="71" t="s">
        <v>75</v>
      </c>
      <c r="F225" s="63">
        <f>F226+F231</f>
        <v>360382</v>
      </c>
      <c r="G225" s="67">
        <f>G226+G231</f>
        <v>358071</v>
      </c>
      <c r="H225" s="51">
        <f t="shared" si="2"/>
        <v>0.9935873600790273</v>
      </c>
    </row>
    <row r="226" spans="2:8" ht="12.75">
      <c r="B226" s="30"/>
      <c r="C226" s="20"/>
      <c r="D226" s="99"/>
      <c r="E226" s="74" t="s">
        <v>33</v>
      </c>
      <c r="F226" s="11">
        <f>SUM(F227:F228)</f>
        <v>342882</v>
      </c>
      <c r="G226" s="11">
        <f>SUM(G227:G228)</f>
        <v>341137</v>
      </c>
      <c r="H226" s="51">
        <f t="shared" si="2"/>
        <v>0.9949107856347081</v>
      </c>
    </row>
    <row r="227" spans="2:8" ht="12.75">
      <c r="B227" s="30"/>
      <c r="C227" s="20"/>
      <c r="D227" s="93"/>
      <c r="E227" s="74" t="s">
        <v>36</v>
      </c>
      <c r="F227" s="11">
        <v>280180</v>
      </c>
      <c r="G227" s="11">
        <v>278545</v>
      </c>
      <c r="H227" s="51">
        <f aca="true" t="shared" si="3" ref="H227:H288">G227/F227</f>
        <v>0.994164465700621</v>
      </c>
    </row>
    <row r="228" spans="2:8" ht="12.75">
      <c r="B228" s="30"/>
      <c r="C228" s="20"/>
      <c r="D228" s="93"/>
      <c r="E228" s="74" t="s">
        <v>76</v>
      </c>
      <c r="F228" s="64">
        <f>360382-17500-280180</f>
        <v>62702</v>
      </c>
      <c r="G228" s="64">
        <f>358071-16934-278545</f>
        <v>62592</v>
      </c>
      <c r="H228" s="51">
        <f t="shared" si="3"/>
        <v>0.9982456699945775</v>
      </c>
    </row>
    <row r="229" spans="2:8" ht="17.25" customHeight="1" thickBot="1">
      <c r="B229" s="7"/>
      <c r="C229" s="8"/>
      <c r="D229" s="91"/>
      <c r="E229" s="72" t="s">
        <v>63</v>
      </c>
      <c r="F229" s="13">
        <v>6805</v>
      </c>
      <c r="G229" s="13">
        <v>6805</v>
      </c>
      <c r="H229" s="60">
        <f t="shared" si="3"/>
        <v>1</v>
      </c>
    </row>
    <row r="230" spans="2:8" ht="70.5" customHeight="1" thickBot="1">
      <c r="B230" s="248" t="s">
        <v>115</v>
      </c>
      <c r="C230" s="249"/>
      <c r="D230" s="250"/>
      <c r="E230" s="76" t="s">
        <v>172</v>
      </c>
      <c r="F230" s="23"/>
      <c r="G230" s="69"/>
      <c r="H230" s="112"/>
    </row>
    <row r="231" spans="2:8" ht="12.75">
      <c r="B231" s="28"/>
      <c r="C231" s="29"/>
      <c r="D231" s="97"/>
      <c r="E231" s="83" t="s">
        <v>44</v>
      </c>
      <c r="F231" s="27">
        <f>SUM(F232:F233)</f>
        <v>17500</v>
      </c>
      <c r="G231" s="27">
        <f>SUM(G232:G233)</f>
        <v>16934</v>
      </c>
      <c r="H231" s="105">
        <f t="shared" si="3"/>
        <v>0.9676571428571429</v>
      </c>
    </row>
    <row r="232" spans="2:8" ht="12.75">
      <c r="B232" s="31"/>
      <c r="C232" s="32"/>
      <c r="D232" s="94"/>
      <c r="E232" s="71" t="s">
        <v>128</v>
      </c>
      <c r="F232" s="6">
        <v>12500</v>
      </c>
      <c r="G232" s="6">
        <v>12001</v>
      </c>
      <c r="H232" s="51">
        <f t="shared" si="3"/>
        <v>0.96008</v>
      </c>
    </row>
    <row r="233" spans="2:8" ht="13.5" thickBot="1">
      <c r="B233" s="7"/>
      <c r="C233" s="8"/>
      <c r="D233" s="91"/>
      <c r="E233" s="77" t="s">
        <v>154</v>
      </c>
      <c r="F233" s="14">
        <v>5000</v>
      </c>
      <c r="G233" s="14">
        <v>4933</v>
      </c>
      <c r="H233" s="60">
        <f t="shared" si="3"/>
        <v>0.9866</v>
      </c>
    </row>
    <row r="234" spans="2:8" ht="26.25" thickBot="1">
      <c r="B234" s="248" t="s">
        <v>115</v>
      </c>
      <c r="C234" s="249"/>
      <c r="D234" s="250"/>
      <c r="E234" s="76" t="s">
        <v>142</v>
      </c>
      <c r="F234" s="23"/>
      <c r="G234" s="23"/>
      <c r="H234" s="112"/>
    </row>
    <row r="235" spans="2:8" ht="12.75">
      <c r="B235" s="31"/>
      <c r="C235" s="32"/>
      <c r="D235" s="94">
        <v>85328</v>
      </c>
      <c r="E235" s="71" t="s">
        <v>77</v>
      </c>
      <c r="F235" s="6">
        <f>F236</f>
        <v>750</v>
      </c>
      <c r="G235" s="6">
        <f>G236</f>
        <v>750</v>
      </c>
      <c r="H235" s="51">
        <f t="shared" si="3"/>
        <v>1</v>
      </c>
    </row>
    <row r="236" spans="2:8" ht="12.75">
      <c r="B236" s="30"/>
      <c r="C236" s="20"/>
      <c r="D236" s="101"/>
      <c r="E236" s="74" t="s">
        <v>15</v>
      </c>
      <c r="F236" s="11">
        <f>F237</f>
        <v>750</v>
      </c>
      <c r="G236" s="11">
        <f>G237</f>
        <v>750</v>
      </c>
      <c r="H236" s="51">
        <f t="shared" si="3"/>
        <v>1</v>
      </c>
    </row>
    <row r="237" spans="2:8" ht="13.5" thickBot="1">
      <c r="B237" s="44"/>
      <c r="C237" s="45"/>
      <c r="D237" s="96"/>
      <c r="E237" s="72" t="s">
        <v>78</v>
      </c>
      <c r="F237" s="13">
        <v>750</v>
      </c>
      <c r="G237" s="13">
        <v>750</v>
      </c>
      <c r="H237" s="60">
        <f t="shared" si="3"/>
        <v>1</v>
      </c>
    </row>
    <row r="238" spans="2:8" ht="26.25" thickBot="1">
      <c r="B238" s="248" t="s">
        <v>115</v>
      </c>
      <c r="C238" s="249"/>
      <c r="D238" s="250"/>
      <c r="E238" s="76" t="s">
        <v>155</v>
      </c>
      <c r="F238" s="23"/>
      <c r="G238" s="69"/>
      <c r="H238" s="112"/>
    </row>
    <row r="239" spans="2:8" ht="13.5" thickBot="1">
      <c r="B239" s="15"/>
      <c r="C239" s="18"/>
      <c r="D239" s="103">
        <v>85378</v>
      </c>
      <c r="E239" s="78" t="s">
        <v>129</v>
      </c>
      <c r="F239" s="19">
        <f>F240</f>
        <v>3000</v>
      </c>
      <c r="G239" s="19">
        <f>G240</f>
        <v>3000</v>
      </c>
      <c r="H239" s="51">
        <f t="shared" si="3"/>
        <v>1</v>
      </c>
    </row>
    <row r="240" spans="2:8" ht="13.5" thickBot="1">
      <c r="B240" s="41"/>
      <c r="C240" s="42"/>
      <c r="D240" s="100"/>
      <c r="E240" s="57" t="s">
        <v>33</v>
      </c>
      <c r="F240" s="43">
        <f>F241</f>
        <v>3000</v>
      </c>
      <c r="G240" s="43">
        <f>G241</f>
        <v>3000</v>
      </c>
      <c r="H240" s="60">
        <f t="shared" si="3"/>
        <v>1</v>
      </c>
    </row>
    <row r="241" spans="2:8" ht="26.25" thickBot="1">
      <c r="B241" s="248" t="s">
        <v>115</v>
      </c>
      <c r="C241" s="249"/>
      <c r="D241" s="250"/>
      <c r="E241" s="76" t="s">
        <v>173</v>
      </c>
      <c r="F241" s="23">
        <v>3000</v>
      </c>
      <c r="G241" s="23">
        <v>3000</v>
      </c>
      <c r="H241" s="112">
        <f t="shared" si="3"/>
        <v>1</v>
      </c>
    </row>
    <row r="242" spans="2:8" ht="12.75">
      <c r="B242" s="113"/>
      <c r="C242" s="114"/>
      <c r="D242" s="94">
        <v>85395</v>
      </c>
      <c r="E242" s="71" t="s">
        <v>29</v>
      </c>
      <c r="F242" s="6">
        <f>F243</f>
        <v>62660</v>
      </c>
      <c r="G242" s="6">
        <f>G243</f>
        <v>58997</v>
      </c>
      <c r="H242" s="51">
        <f t="shared" si="3"/>
        <v>0.9415416533673795</v>
      </c>
    </row>
    <row r="243" spans="2:8" ht="12.75">
      <c r="B243" s="30"/>
      <c r="C243" s="20"/>
      <c r="D243" s="101"/>
      <c r="E243" s="74" t="s">
        <v>15</v>
      </c>
      <c r="F243" s="11">
        <f>SUM(F244:F246)</f>
        <v>62660</v>
      </c>
      <c r="G243" s="11">
        <f>SUM(G244:G246)</f>
        <v>58997</v>
      </c>
      <c r="H243" s="51">
        <f t="shared" si="3"/>
        <v>0.9415416533673795</v>
      </c>
    </row>
    <row r="244" spans="2:9" ht="12.75">
      <c r="B244" s="30"/>
      <c r="C244" s="20"/>
      <c r="D244" s="93"/>
      <c r="E244" s="74" t="s">
        <v>174</v>
      </c>
      <c r="F244" s="11">
        <v>53960</v>
      </c>
      <c r="G244" s="11">
        <v>53960</v>
      </c>
      <c r="H244" s="51">
        <f t="shared" si="3"/>
        <v>1</v>
      </c>
      <c r="I244" s="50"/>
    </row>
    <row r="245" spans="2:8" ht="12.75">
      <c r="B245" s="30"/>
      <c r="C245" s="20"/>
      <c r="D245" s="93"/>
      <c r="E245" s="74" t="s">
        <v>134</v>
      </c>
      <c r="F245" s="11">
        <v>2700</v>
      </c>
      <c r="G245" s="11">
        <v>2700</v>
      </c>
      <c r="H245" s="59">
        <f t="shared" si="3"/>
        <v>1</v>
      </c>
    </row>
    <row r="246" spans="2:8" ht="26.25" thickBot="1">
      <c r="B246" s="15"/>
      <c r="C246" s="16"/>
      <c r="D246" s="95"/>
      <c r="E246" s="78" t="s">
        <v>143</v>
      </c>
      <c r="F246" s="19">
        <v>6000</v>
      </c>
      <c r="G246" s="19">
        <v>2337</v>
      </c>
      <c r="H246" s="68">
        <f t="shared" si="3"/>
        <v>0.3895</v>
      </c>
    </row>
    <row r="247" spans="2:8" ht="12.75">
      <c r="B247" s="36">
        <v>13</v>
      </c>
      <c r="C247" s="21">
        <v>854</v>
      </c>
      <c r="D247" s="102"/>
      <c r="E247" s="81" t="s">
        <v>156</v>
      </c>
      <c r="F247" s="65">
        <f>F248+F256+F265+F268</f>
        <v>1852171</v>
      </c>
      <c r="G247" s="24">
        <f>G248+G256+G265+G268</f>
        <v>1806307</v>
      </c>
      <c r="H247" s="105">
        <f t="shared" si="3"/>
        <v>0.9752377075334837</v>
      </c>
    </row>
    <row r="248" spans="2:8" ht="12.75">
      <c r="B248" s="31"/>
      <c r="C248" s="32"/>
      <c r="D248" s="94">
        <v>85401</v>
      </c>
      <c r="E248" s="71" t="s">
        <v>144</v>
      </c>
      <c r="F248" s="6">
        <f>F249+F253</f>
        <v>382340</v>
      </c>
      <c r="G248" s="6">
        <f>G249+G253</f>
        <v>380008</v>
      </c>
      <c r="H248" s="51">
        <f t="shared" si="3"/>
        <v>0.9939007166396401</v>
      </c>
    </row>
    <row r="249" spans="2:8" ht="12.75">
      <c r="B249" s="30"/>
      <c r="C249" s="20"/>
      <c r="D249" s="99"/>
      <c r="E249" s="74" t="s">
        <v>15</v>
      </c>
      <c r="F249" s="13">
        <f>SUM(F250:F251)</f>
        <v>378071</v>
      </c>
      <c r="G249" s="11">
        <f>SUM(G250:G251)</f>
        <v>375739</v>
      </c>
      <c r="H249" s="51">
        <f t="shared" si="3"/>
        <v>0.9938318463992213</v>
      </c>
    </row>
    <row r="250" spans="2:8" ht="12.75">
      <c r="B250" s="30"/>
      <c r="C250" s="20"/>
      <c r="D250" s="93"/>
      <c r="E250" s="74" t="s">
        <v>36</v>
      </c>
      <c r="F250" s="66">
        <f>257347+16806+46930+6550</f>
        <v>327633</v>
      </c>
      <c r="G250" s="11">
        <v>327115</v>
      </c>
      <c r="H250" s="51">
        <f>G250/F250</f>
        <v>0.9984189626808044</v>
      </c>
    </row>
    <row r="251" spans="2:8" ht="12.75">
      <c r="B251" s="30"/>
      <c r="C251" s="20"/>
      <c r="D251" s="93"/>
      <c r="E251" s="74" t="s">
        <v>40</v>
      </c>
      <c r="F251" s="67">
        <v>50438</v>
      </c>
      <c r="G251" s="11">
        <v>48624</v>
      </c>
      <c r="H251" s="51">
        <f t="shared" si="3"/>
        <v>0.9640350529362782</v>
      </c>
    </row>
    <row r="252" spans="2:8" ht="12.75">
      <c r="B252" s="7"/>
      <c r="C252" s="8"/>
      <c r="D252" s="91"/>
      <c r="E252" s="72" t="s">
        <v>157</v>
      </c>
      <c r="F252" s="13">
        <v>13350</v>
      </c>
      <c r="G252" s="13">
        <v>13350</v>
      </c>
      <c r="H252" s="51">
        <f t="shared" si="3"/>
        <v>1</v>
      </c>
    </row>
    <row r="253" spans="2:8" ht="12.75">
      <c r="B253" s="30"/>
      <c r="C253" s="20"/>
      <c r="D253" s="93"/>
      <c r="E253" s="72" t="s">
        <v>16</v>
      </c>
      <c r="F253" s="13">
        <f>F254</f>
        <v>4269</v>
      </c>
      <c r="G253" s="13">
        <f>G254</f>
        <v>4269</v>
      </c>
      <c r="H253" s="51">
        <f t="shared" si="3"/>
        <v>1</v>
      </c>
    </row>
    <row r="254" spans="2:8" ht="26.25" thickBot="1">
      <c r="B254" s="7"/>
      <c r="C254" s="8"/>
      <c r="D254" s="91"/>
      <c r="E254" s="72" t="s">
        <v>132</v>
      </c>
      <c r="F254" s="13">
        <v>4269</v>
      </c>
      <c r="G254" s="13">
        <v>4269</v>
      </c>
      <c r="H254" s="60">
        <f t="shared" si="3"/>
        <v>1</v>
      </c>
    </row>
    <row r="255" spans="2:8" ht="102.75" thickBot="1">
      <c r="B255" s="248" t="s">
        <v>115</v>
      </c>
      <c r="C255" s="249"/>
      <c r="D255" s="250"/>
      <c r="E255" s="61" t="s">
        <v>192</v>
      </c>
      <c r="F255" s="23"/>
      <c r="G255" s="23"/>
      <c r="H255" s="112"/>
    </row>
    <row r="256" spans="2:8" ht="12.75">
      <c r="B256" s="173"/>
      <c r="C256" s="174"/>
      <c r="D256" s="97">
        <v>85404</v>
      </c>
      <c r="E256" s="83" t="s">
        <v>80</v>
      </c>
      <c r="F256" s="27">
        <f>F257+F261</f>
        <v>1457574</v>
      </c>
      <c r="G256" s="27">
        <f>G257+G261</f>
        <v>1414051</v>
      </c>
      <c r="H256" s="105">
        <f t="shared" si="3"/>
        <v>0.9701401095244564</v>
      </c>
    </row>
    <row r="257" spans="2:8" ht="12.75">
      <c r="B257" s="30"/>
      <c r="C257" s="20"/>
      <c r="D257" s="101"/>
      <c r="E257" s="74" t="s">
        <v>15</v>
      </c>
      <c r="F257" s="11">
        <f>SUM(F258:F259)</f>
        <v>1348788</v>
      </c>
      <c r="G257" s="11">
        <f>SUM(G258:G259)</f>
        <v>1345271</v>
      </c>
      <c r="H257" s="51">
        <f t="shared" si="3"/>
        <v>0.9973924738357696</v>
      </c>
    </row>
    <row r="258" spans="2:8" ht="12.75">
      <c r="B258" s="30"/>
      <c r="C258" s="20"/>
      <c r="D258" s="93"/>
      <c r="E258" s="74" t="s">
        <v>36</v>
      </c>
      <c r="F258" s="11">
        <v>1075180</v>
      </c>
      <c r="G258" s="11">
        <v>1074884</v>
      </c>
      <c r="H258" s="51">
        <f t="shared" si="3"/>
        <v>0.9997246972599937</v>
      </c>
    </row>
    <row r="259" spans="2:8" ht="12.75">
      <c r="B259" s="30"/>
      <c r="C259" s="20"/>
      <c r="D259" s="93"/>
      <c r="E259" s="74" t="s">
        <v>40</v>
      </c>
      <c r="F259" s="11">
        <v>273608</v>
      </c>
      <c r="G259" s="11">
        <v>270387</v>
      </c>
      <c r="H259" s="51">
        <f t="shared" si="3"/>
        <v>0.9882276834010701</v>
      </c>
    </row>
    <row r="260" spans="2:8" ht="12.75">
      <c r="B260" s="30"/>
      <c r="C260" s="20"/>
      <c r="D260" s="93"/>
      <c r="E260" s="74" t="s">
        <v>79</v>
      </c>
      <c r="F260" s="11">
        <v>53760</v>
      </c>
      <c r="G260" s="11">
        <v>53760</v>
      </c>
      <c r="H260" s="51">
        <f t="shared" si="3"/>
        <v>1</v>
      </c>
    </row>
    <row r="261" spans="2:8" ht="12.75">
      <c r="B261" s="30"/>
      <c r="C261" s="20"/>
      <c r="D261" s="93"/>
      <c r="E261" s="71" t="s">
        <v>16</v>
      </c>
      <c r="F261" s="6">
        <f>SUM(F262:F263)</f>
        <v>108786</v>
      </c>
      <c r="G261" s="6">
        <f>SUM(G262:G263)</f>
        <v>68780</v>
      </c>
      <c r="H261" s="51">
        <f t="shared" si="3"/>
        <v>0.6322504734065045</v>
      </c>
    </row>
    <row r="262" spans="2:8" ht="38.25">
      <c r="B262" s="30"/>
      <c r="C262" s="20"/>
      <c r="D262" s="93"/>
      <c r="E262" s="79" t="s">
        <v>193</v>
      </c>
      <c r="F262" s="11">
        <v>21110</v>
      </c>
      <c r="G262" s="11">
        <v>19520</v>
      </c>
      <c r="H262" s="59">
        <f t="shared" si="3"/>
        <v>0.9246802463287541</v>
      </c>
    </row>
    <row r="263" spans="2:8" ht="13.5" thickBot="1">
      <c r="B263" s="7"/>
      <c r="C263" s="8"/>
      <c r="D263" s="91"/>
      <c r="E263" s="77" t="s">
        <v>194</v>
      </c>
      <c r="F263" s="14">
        <v>87676</v>
      </c>
      <c r="G263" s="14">
        <v>49260</v>
      </c>
      <c r="H263" s="60">
        <f t="shared" si="3"/>
        <v>0.5618413248779598</v>
      </c>
    </row>
    <row r="264" spans="2:8" ht="142.5" customHeight="1" thickBot="1">
      <c r="B264" s="248" t="s">
        <v>115</v>
      </c>
      <c r="C264" s="249"/>
      <c r="D264" s="250"/>
      <c r="E264" s="76" t="s">
        <v>175</v>
      </c>
      <c r="F264" s="23"/>
      <c r="G264" s="23"/>
      <c r="H264" s="112"/>
    </row>
    <row r="265" spans="2:8" ht="12.75">
      <c r="B265" s="28"/>
      <c r="C265" s="29"/>
      <c r="D265" s="97">
        <v>85446</v>
      </c>
      <c r="E265" s="83" t="s">
        <v>65</v>
      </c>
      <c r="F265" s="27">
        <f>F266</f>
        <v>5700</v>
      </c>
      <c r="G265" s="27">
        <f>G266</f>
        <v>5691</v>
      </c>
      <c r="H265" s="105">
        <f t="shared" si="3"/>
        <v>0.998421052631579</v>
      </c>
    </row>
    <row r="266" spans="2:8" ht="13.5" thickBot="1">
      <c r="B266" s="115"/>
      <c r="C266" s="116"/>
      <c r="D266" s="117"/>
      <c r="E266" s="84" t="s">
        <v>15</v>
      </c>
      <c r="F266" s="25">
        <v>5700</v>
      </c>
      <c r="G266" s="25">
        <v>5691</v>
      </c>
      <c r="H266" s="68">
        <f t="shared" si="3"/>
        <v>0.998421052631579</v>
      </c>
    </row>
    <row r="267" spans="2:8" ht="26.25" thickBot="1">
      <c r="B267" s="248" t="s">
        <v>115</v>
      </c>
      <c r="C267" s="249"/>
      <c r="D267" s="250"/>
      <c r="E267" s="61" t="s">
        <v>195</v>
      </c>
      <c r="F267" s="23"/>
      <c r="G267" s="69"/>
      <c r="H267" s="112"/>
    </row>
    <row r="268" spans="2:8" ht="12.75">
      <c r="B268" s="31"/>
      <c r="C268" s="32"/>
      <c r="D268" s="94">
        <v>85495</v>
      </c>
      <c r="E268" s="71" t="s">
        <v>29</v>
      </c>
      <c r="F268" s="6">
        <f>F269</f>
        <v>6557</v>
      </c>
      <c r="G268" s="6">
        <f>G269</f>
        <v>6557</v>
      </c>
      <c r="H268" s="51">
        <f t="shared" si="3"/>
        <v>1</v>
      </c>
    </row>
    <row r="269" spans="2:8" ht="12.75">
      <c r="B269" s="30"/>
      <c r="C269" s="20"/>
      <c r="D269" s="99"/>
      <c r="E269" s="74" t="s">
        <v>15</v>
      </c>
      <c r="F269" s="11">
        <f>F270</f>
        <v>6557</v>
      </c>
      <c r="G269" s="11">
        <f>G270</f>
        <v>6557</v>
      </c>
      <c r="H269" s="51">
        <f t="shared" si="3"/>
        <v>1</v>
      </c>
    </row>
    <row r="270" spans="2:8" ht="12.75">
      <c r="B270" s="266" t="s">
        <v>115</v>
      </c>
      <c r="C270" s="267"/>
      <c r="D270" s="268"/>
      <c r="E270" s="264" t="s">
        <v>145</v>
      </c>
      <c r="F270" s="198">
        <v>6557</v>
      </c>
      <c r="G270" s="198">
        <v>6557</v>
      </c>
      <c r="H270" s="234">
        <f t="shared" si="3"/>
        <v>1</v>
      </c>
    </row>
    <row r="271" spans="2:8" ht="13.5" thickBot="1">
      <c r="B271" s="225"/>
      <c r="C271" s="226"/>
      <c r="D271" s="227"/>
      <c r="E271" s="265"/>
      <c r="F271" s="201"/>
      <c r="G271" s="201"/>
      <c r="H271" s="247"/>
    </row>
    <row r="272" spans="2:8" ht="12.75">
      <c r="B272" s="36">
        <v>14</v>
      </c>
      <c r="C272" s="21">
        <v>900</v>
      </c>
      <c r="D272" s="97"/>
      <c r="E272" s="81" t="s">
        <v>81</v>
      </c>
      <c r="F272" s="24">
        <f>F275+F279+F282+F288+F291+F273</f>
        <v>886881</v>
      </c>
      <c r="G272" s="65">
        <f>G275+G279+G282+G288+G291+G273</f>
        <v>777105</v>
      </c>
      <c r="H272" s="105">
        <f t="shared" si="3"/>
        <v>0.8762224018780422</v>
      </c>
    </row>
    <row r="273" spans="2:8" ht="12.75">
      <c r="B273" s="33"/>
      <c r="C273" s="35"/>
      <c r="D273" s="94">
        <v>90002</v>
      </c>
      <c r="E273" s="86" t="s">
        <v>126</v>
      </c>
      <c r="F273" s="47">
        <f>F274</f>
        <v>819</v>
      </c>
      <c r="G273" s="47">
        <f>G274</f>
        <v>819</v>
      </c>
      <c r="H273" s="51">
        <f t="shared" si="3"/>
        <v>1</v>
      </c>
    </row>
    <row r="274" spans="2:8" ht="12.75">
      <c r="B274" s="33"/>
      <c r="C274" s="35"/>
      <c r="D274" s="94"/>
      <c r="E274" s="86" t="s">
        <v>15</v>
      </c>
      <c r="F274" s="47">
        <v>819</v>
      </c>
      <c r="G274" s="47">
        <v>819</v>
      </c>
      <c r="H274" s="51">
        <f t="shared" si="3"/>
        <v>1</v>
      </c>
    </row>
    <row r="275" spans="2:8" ht="12.75">
      <c r="B275" s="30"/>
      <c r="C275" s="20"/>
      <c r="D275" s="93">
        <v>90003</v>
      </c>
      <c r="E275" s="71" t="s">
        <v>82</v>
      </c>
      <c r="F275" s="6">
        <f>F276</f>
        <v>100000</v>
      </c>
      <c r="G275" s="6">
        <f>G276</f>
        <v>100000</v>
      </c>
      <c r="H275" s="51">
        <f t="shared" si="3"/>
        <v>1</v>
      </c>
    </row>
    <row r="276" spans="2:8" ht="12.75">
      <c r="B276" s="30"/>
      <c r="C276" s="20"/>
      <c r="D276" s="93"/>
      <c r="E276" s="74" t="s">
        <v>15</v>
      </c>
      <c r="F276" s="11">
        <f>F277</f>
        <v>100000</v>
      </c>
      <c r="G276" s="11">
        <f>G277</f>
        <v>100000</v>
      </c>
      <c r="H276" s="51">
        <f t="shared" si="3"/>
        <v>1</v>
      </c>
    </row>
    <row r="277" spans="2:8" ht="12.75">
      <c r="B277" s="30"/>
      <c r="C277" s="20"/>
      <c r="D277" s="93"/>
      <c r="E277" s="74" t="s">
        <v>83</v>
      </c>
      <c r="F277" s="11">
        <v>100000</v>
      </c>
      <c r="G277" s="11">
        <v>100000</v>
      </c>
      <c r="H277" s="51">
        <f t="shared" si="3"/>
        <v>1</v>
      </c>
    </row>
    <row r="278" spans="2:8" ht="12.75">
      <c r="B278" s="30"/>
      <c r="C278" s="20"/>
      <c r="D278" s="93"/>
      <c r="E278" s="74" t="s">
        <v>84</v>
      </c>
      <c r="F278" s="11"/>
      <c r="G278" s="11"/>
      <c r="H278" s="51"/>
    </row>
    <row r="279" spans="2:8" ht="13.5" thickBot="1">
      <c r="B279" s="115"/>
      <c r="C279" s="116"/>
      <c r="D279" s="143">
        <v>90004</v>
      </c>
      <c r="E279" s="78" t="s">
        <v>85</v>
      </c>
      <c r="F279" s="19">
        <f>F280</f>
        <v>84500</v>
      </c>
      <c r="G279" s="19">
        <f>G280</f>
        <v>84500</v>
      </c>
      <c r="H279" s="68">
        <f t="shared" si="3"/>
        <v>1</v>
      </c>
    </row>
    <row r="280" spans="2:8" ht="12.75">
      <c r="B280" s="28"/>
      <c r="C280" s="29"/>
      <c r="D280" s="97"/>
      <c r="E280" s="83" t="s">
        <v>15</v>
      </c>
      <c r="F280" s="27">
        <f>F281</f>
        <v>84500</v>
      </c>
      <c r="G280" s="27">
        <f>G281</f>
        <v>84500</v>
      </c>
      <c r="H280" s="105">
        <f t="shared" si="3"/>
        <v>1</v>
      </c>
    </row>
    <row r="281" spans="2:8" ht="12.75">
      <c r="B281" s="30"/>
      <c r="C281" s="20"/>
      <c r="D281" s="93"/>
      <c r="E281" s="74" t="s">
        <v>83</v>
      </c>
      <c r="F281" s="11">
        <v>84500</v>
      </c>
      <c r="G281" s="11">
        <v>84500</v>
      </c>
      <c r="H281" s="51">
        <f t="shared" si="3"/>
        <v>1</v>
      </c>
    </row>
    <row r="282" spans="2:8" ht="12.75">
      <c r="B282" s="30"/>
      <c r="C282" s="20"/>
      <c r="D282" s="93">
        <v>90015</v>
      </c>
      <c r="E282" s="71" t="s">
        <v>86</v>
      </c>
      <c r="F282" s="6">
        <f>F283+F286</f>
        <v>571812</v>
      </c>
      <c r="G282" s="6">
        <f>G283+G286</f>
        <v>468574</v>
      </c>
      <c r="H282" s="51">
        <f t="shared" si="3"/>
        <v>0.8194546459325792</v>
      </c>
    </row>
    <row r="283" spans="2:8" ht="12.75">
      <c r="B283" s="30"/>
      <c r="C283" s="20"/>
      <c r="D283" s="93"/>
      <c r="E283" s="74" t="s">
        <v>15</v>
      </c>
      <c r="F283" s="11">
        <f>SUM(F284:F285)</f>
        <v>528312</v>
      </c>
      <c r="G283" s="11">
        <f>SUM(G284:G285)</f>
        <v>425480</v>
      </c>
      <c r="H283" s="51">
        <f t="shared" si="3"/>
        <v>0.8053574403004286</v>
      </c>
    </row>
    <row r="284" spans="2:8" ht="12.75">
      <c r="B284" s="30"/>
      <c r="C284" s="20"/>
      <c r="D284" s="93"/>
      <c r="E284" s="74" t="s">
        <v>87</v>
      </c>
      <c r="F284" s="11">
        <v>385312</v>
      </c>
      <c r="G284" s="11">
        <v>313402</v>
      </c>
      <c r="H284" s="51">
        <f t="shared" si="3"/>
        <v>0.813372020596296</v>
      </c>
    </row>
    <row r="285" spans="2:8" ht="12.75">
      <c r="B285" s="30"/>
      <c r="C285" s="20"/>
      <c r="D285" s="93"/>
      <c r="E285" s="74" t="s">
        <v>88</v>
      </c>
      <c r="F285" s="11">
        <v>143000</v>
      </c>
      <c r="G285" s="11">
        <v>112078</v>
      </c>
      <c r="H285" s="51">
        <f t="shared" si="3"/>
        <v>0.7837622377622377</v>
      </c>
    </row>
    <row r="286" spans="2:8" ht="12.75">
      <c r="B286" s="30"/>
      <c r="C286" s="20"/>
      <c r="D286" s="93"/>
      <c r="E286" s="71" t="s">
        <v>44</v>
      </c>
      <c r="F286" s="6">
        <f>F287</f>
        <v>43500</v>
      </c>
      <c r="G286" s="6">
        <f>G287</f>
        <v>43094</v>
      </c>
      <c r="H286" s="51">
        <f t="shared" si="3"/>
        <v>0.9906666666666667</v>
      </c>
    </row>
    <row r="287" spans="2:8" ht="25.5">
      <c r="B287" s="30"/>
      <c r="C287" s="20"/>
      <c r="D287" s="93"/>
      <c r="E287" s="71" t="s">
        <v>113</v>
      </c>
      <c r="F287" s="6">
        <v>43500</v>
      </c>
      <c r="G287" s="6">
        <v>43094</v>
      </c>
      <c r="H287" s="51">
        <f t="shared" si="3"/>
        <v>0.9906666666666667</v>
      </c>
    </row>
    <row r="288" spans="2:8" ht="12.75">
      <c r="B288" s="30"/>
      <c r="C288" s="20"/>
      <c r="D288" s="93">
        <v>90017</v>
      </c>
      <c r="E288" s="71" t="s">
        <v>89</v>
      </c>
      <c r="F288" s="6">
        <f>F289</f>
        <v>9500</v>
      </c>
      <c r="G288" s="6">
        <f>G289</f>
        <v>9500</v>
      </c>
      <c r="H288" s="51">
        <f t="shared" si="3"/>
        <v>1</v>
      </c>
    </row>
    <row r="289" spans="2:8" ht="12.75">
      <c r="B289" s="30"/>
      <c r="C289" s="20"/>
      <c r="D289" s="93"/>
      <c r="E289" s="74" t="s">
        <v>15</v>
      </c>
      <c r="F289" s="11">
        <f>F290</f>
        <v>9500</v>
      </c>
      <c r="G289" s="11">
        <f>G290</f>
        <v>9500</v>
      </c>
      <c r="H289" s="51">
        <f aca="true" t="shared" si="4" ref="H289:H322">G289/F289</f>
        <v>1</v>
      </c>
    </row>
    <row r="290" spans="2:8" ht="25.5">
      <c r="B290" s="44"/>
      <c r="C290" s="45"/>
      <c r="D290" s="96"/>
      <c r="E290" s="72" t="s">
        <v>146</v>
      </c>
      <c r="F290" s="13">
        <v>9500</v>
      </c>
      <c r="G290" s="13">
        <v>9500</v>
      </c>
      <c r="H290" s="51">
        <f t="shared" si="4"/>
        <v>1</v>
      </c>
    </row>
    <row r="291" spans="2:8" ht="12.75">
      <c r="B291" s="30"/>
      <c r="C291" s="20"/>
      <c r="D291" s="93">
        <v>90095</v>
      </c>
      <c r="E291" s="74" t="s">
        <v>29</v>
      </c>
      <c r="F291" s="11">
        <f>F292</f>
        <v>120250</v>
      </c>
      <c r="G291" s="11">
        <f>G292</f>
        <v>113712</v>
      </c>
      <c r="H291" s="51">
        <f t="shared" si="4"/>
        <v>0.9456299376299376</v>
      </c>
    </row>
    <row r="292" spans="2:8" ht="12.75">
      <c r="B292" s="30"/>
      <c r="C292" s="20"/>
      <c r="D292" s="93"/>
      <c r="E292" s="74" t="s">
        <v>15</v>
      </c>
      <c r="F292" s="11">
        <f>SUM(F293:F303)</f>
        <v>120250</v>
      </c>
      <c r="G292" s="11">
        <f>SUM(G293:G303)</f>
        <v>113712</v>
      </c>
      <c r="H292" s="51">
        <f t="shared" si="4"/>
        <v>0.9456299376299376</v>
      </c>
    </row>
    <row r="293" spans="2:9" ht="12.75">
      <c r="B293" s="30"/>
      <c r="C293" s="20"/>
      <c r="D293" s="93"/>
      <c r="E293" s="74" t="s">
        <v>90</v>
      </c>
      <c r="F293" s="11">
        <v>72000</v>
      </c>
      <c r="G293" s="11">
        <v>68517</v>
      </c>
      <c r="H293" s="51">
        <f t="shared" si="4"/>
        <v>0.951625</v>
      </c>
      <c r="I293" s="50"/>
    </row>
    <row r="294" spans="2:8" ht="12.75">
      <c r="B294" s="251"/>
      <c r="C294" s="253"/>
      <c r="D294" s="255"/>
      <c r="E294" s="269" t="s">
        <v>228</v>
      </c>
      <c r="F294" s="198">
        <v>43250</v>
      </c>
      <c r="G294" s="198">
        <v>43250</v>
      </c>
      <c r="H294" s="234">
        <f t="shared" si="4"/>
        <v>1</v>
      </c>
    </row>
    <row r="295" spans="2:8" ht="12.75">
      <c r="B295" s="207"/>
      <c r="C295" s="206"/>
      <c r="D295" s="205"/>
      <c r="E295" s="262"/>
      <c r="F295" s="189"/>
      <c r="G295" s="189"/>
      <c r="H295" s="246"/>
    </row>
    <row r="296" spans="2:8" ht="12.75">
      <c r="B296" s="207"/>
      <c r="C296" s="206"/>
      <c r="D296" s="205"/>
      <c r="E296" s="262"/>
      <c r="F296" s="189"/>
      <c r="G296" s="189"/>
      <c r="H296" s="246"/>
    </row>
    <row r="297" spans="2:8" ht="12.75">
      <c r="B297" s="207"/>
      <c r="C297" s="206"/>
      <c r="D297" s="205"/>
      <c r="E297" s="262"/>
      <c r="F297" s="189"/>
      <c r="G297" s="189"/>
      <c r="H297" s="246"/>
    </row>
    <row r="298" spans="2:8" ht="12.75">
      <c r="B298" s="207"/>
      <c r="C298" s="206"/>
      <c r="D298" s="205"/>
      <c r="E298" s="262"/>
      <c r="F298" s="189"/>
      <c r="G298" s="189"/>
      <c r="H298" s="246"/>
    </row>
    <row r="299" spans="2:8" ht="12.75">
      <c r="B299" s="207"/>
      <c r="C299" s="206"/>
      <c r="D299" s="205"/>
      <c r="E299" s="262"/>
      <c r="F299" s="189"/>
      <c r="G299" s="189"/>
      <c r="H299" s="246"/>
    </row>
    <row r="300" spans="2:8" ht="12.75">
      <c r="B300" s="207"/>
      <c r="C300" s="206"/>
      <c r="D300" s="205"/>
      <c r="E300" s="262"/>
      <c r="F300" s="189"/>
      <c r="G300" s="189"/>
      <c r="H300" s="246"/>
    </row>
    <row r="301" spans="2:8" ht="12.75">
      <c r="B301" s="207"/>
      <c r="C301" s="206"/>
      <c r="D301" s="205"/>
      <c r="E301" s="262"/>
      <c r="F301" s="189"/>
      <c r="G301" s="189"/>
      <c r="H301" s="246"/>
    </row>
    <row r="302" spans="2:8" ht="12.75">
      <c r="B302" s="207"/>
      <c r="C302" s="206"/>
      <c r="D302" s="205"/>
      <c r="E302" s="262"/>
      <c r="F302" s="189"/>
      <c r="G302" s="189"/>
      <c r="H302" s="246"/>
    </row>
    <row r="303" spans="2:8" ht="12.75">
      <c r="B303" s="145"/>
      <c r="C303" s="45"/>
      <c r="D303" s="96"/>
      <c r="E303" s="154" t="s">
        <v>229</v>
      </c>
      <c r="F303" s="13">
        <f>SUM(F304:F305)</f>
        <v>5000</v>
      </c>
      <c r="G303" s="13">
        <f>SUM(G304:G305)</f>
        <v>1945</v>
      </c>
      <c r="H303" s="147">
        <f t="shared" si="4"/>
        <v>0.389</v>
      </c>
    </row>
    <row r="304" spans="2:8" ht="12.75">
      <c r="B304" s="44"/>
      <c r="C304" s="45"/>
      <c r="D304" s="144"/>
      <c r="E304" s="154" t="s">
        <v>230</v>
      </c>
      <c r="F304" s="13">
        <v>3500</v>
      </c>
      <c r="G304" s="13">
        <v>881</v>
      </c>
      <c r="H304" s="147">
        <f t="shared" si="4"/>
        <v>0.2517142857142857</v>
      </c>
    </row>
    <row r="305" spans="2:8" ht="13.5" thickBot="1">
      <c r="B305" s="7"/>
      <c r="C305" s="8"/>
      <c r="D305" s="98"/>
      <c r="E305" s="55" t="s">
        <v>231</v>
      </c>
      <c r="F305" s="14">
        <v>1500</v>
      </c>
      <c r="G305" s="14">
        <v>1064</v>
      </c>
      <c r="H305" s="60">
        <f t="shared" si="4"/>
        <v>0.7093333333333334</v>
      </c>
    </row>
    <row r="306" spans="2:9" ht="12.75">
      <c r="B306" s="36">
        <v>15</v>
      </c>
      <c r="C306" s="21">
        <v>921</v>
      </c>
      <c r="D306" s="104"/>
      <c r="E306" s="81" t="s">
        <v>91</v>
      </c>
      <c r="F306" s="24">
        <f>F307+F310+F313</f>
        <v>740583</v>
      </c>
      <c r="G306" s="24">
        <f>G307+G310+G313</f>
        <v>712467</v>
      </c>
      <c r="H306" s="105">
        <f t="shared" si="4"/>
        <v>0.9620353154204188</v>
      </c>
      <c r="I306" s="50"/>
    </row>
    <row r="307" spans="2:8" ht="12.75">
      <c r="B307" s="30"/>
      <c r="C307" s="20"/>
      <c r="D307" s="93">
        <v>92109</v>
      </c>
      <c r="E307" s="71" t="s">
        <v>92</v>
      </c>
      <c r="F307" s="6">
        <f>F308</f>
        <v>509083</v>
      </c>
      <c r="G307" s="6">
        <f>G308</f>
        <v>509083</v>
      </c>
      <c r="H307" s="51">
        <f t="shared" si="4"/>
        <v>1</v>
      </c>
    </row>
    <row r="308" spans="2:8" ht="12.75">
      <c r="B308" s="30"/>
      <c r="C308" s="20"/>
      <c r="D308" s="93"/>
      <c r="E308" s="74" t="s">
        <v>15</v>
      </c>
      <c r="F308" s="11">
        <f>F309</f>
        <v>509083</v>
      </c>
      <c r="G308" s="11">
        <f>G309</f>
        <v>509083</v>
      </c>
      <c r="H308" s="51">
        <f t="shared" si="4"/>
        <v>1</v>
      </c>
    </row>
    <row r="309" spans="2:8" ht="12.75">
      <c r="B309" s="30"/>
      <c r="C309" s="20"/>
      <c r="D309" s="99"/>
      <c r="E309" s="74" t="s">
        <v>93</v>
      </c>
      <c r="F309" s="11">
        <v>509083</v>
      </c>
      <c r="G309" s="11">
        <v>509083</v>
      </c>
      <c r="H309" s="51">
        <f t="shared" si="4"/>
        <v>1</v>
      </c>
    </row>
    <row r="310" spans="2:8" ht="12.75">
      <c r="B310" s="30"/>
      <c r="C310" s="20"/>
      <c r="D310" s="93">
        <v>92116</v>
      </c>
      <c r="E310" s="71" t="s">
        <v>94</v>
      </c>
      <c r="F310" s="6">
        <f>F311</f>
        <v>177000</v>
      </c>
      <c r="G310" s="6">
        <f>G311</f>
        <v>177000</v>
      </c>
      <c r="H310" s="51">
        <f t="shared" si="4"/>
        <v>1</v>
      </c>
    </row>
    <row r="311" spans="2:8" ht="12.75">
      <c r="B311" s="30"/>
      <c r="C311" s="20"/>
      <c r="D311" s="93"/>
      <c r="E311" s="74" t="s">
        <v>15</v>
      </c>
      <c r="F311" s="11">
        <f>F312</f>
        <v>177000</v>
      </c>
      <c r="G311" s="11">
        <f>G312</f>
        <v>177000</v>
      </c>
      <c r="H311" s="51">
        <f t="shared" si="4"/>
        <v>1</v>
      </c>
    </row>
    <row r="312" spans="2:8" ht="12.75">
      <c r="B312" s="30"/>
      <c r="C312" s="20"/>
      <c r="D312" s="93"/>
      <c r="E312" s="74" t="s">
        <v>176</v>
      </c>
      <c r="F312" s="11">
        <v>177000</v>
      </c>
      <c r="G312" s="11">
        <v>177000</v>
      </c>
      <c r="H312" s="51">
        <f t="shared" si="4"/>
        <v>1</v>
      </c>
    </row>
    <row r="313" spans="2:8" ht="12.75">
      <c r="B313" s="30"/>
      <c r="C313" s="20"/>
      <c r="D313" s="93">
        <v>92195</v>
      </c>
      <c r="E313" s="71" t="s">
        <v>29</v>
      </c>
      <c r="F313" s="6">
        <f>F314</f>
        <v>54500</v>
      </c>
      <c r="G313" s="6">
        <f>G314</f>
        <v>26384</v>
      </c>
      <c r="H313" s="51">
        <f t="shared" si="4"/>
        <v>0.48411009174311925</v>
      </c>
    </row>
    <row r="314" spans="2:8" ht="12.75">
      <c r="B314" s="30"/>
      <c r="C314" s="20"/>
      <c r="D314" s="93"/>
      <c r="E314" s="74" t="s">
        <v>15</v>
      </c>
      <c r="F314" s="11">
        <f>F315</f>
        <v>54500</v>
      </c>
      <c r="G314" s="11">
        <f>SUM(G315:G316)</f>
        <v>26384</v>
      </c>
      <c r="H314" s="51">
        <f t="shared" si="4"/>
        <v>0.48411009174311925</v>
      </c>
    </row>
    <row r="315" spans="2:8" ht="13.5" thickBot="1">
      <c r="B315" s="15"/>
      <c r="C315" s="16"/>
      <c r="D315" s="95"/>
      <c r="E315" s="78" t="s">
        <v>95</v>
      </c>
      <c r="F315" s="19">
        <v>54500</v>
      </c>
      <c r="G315" s="19">
        <f>26384-13000</f>
        <v>13384</v>
      </c>
      <c r="H315" s="68">
        <f t="shared" si="4"/>
        <v>0.24557798165137615</v>
      </c>
    </row>
    <row r="316" spans="2:8" ht="13.5" thickBot="1">
      <c r="B316" s="165"/>
      <c r="C316" s="175"/>
      <c r="D316" s="176"/>
      <c r="E316" s="61" t="s">
        <v>147</v>
      </c>
      <c r="F316" s="62">
        <v>25500</v>
      </c>
      <c r="G316" s="62">
        <v>13000</v>
      </c>
      <c r="H316" s="177">
        <f t="shared" si="4"/>
        <v>0.5098039215686274</v>
      </c>
    </row>
    <row r="317" spans="2:8" ht="12.75">
      <c r="B317" s="36">
        <v>16</v>
      </c>
      <c r="C317" s="21">
        <v>926</v>
      </c>
      <c r="D317" s="104"/>
      <c r="E317" s="81" t="s">
        <v>96</v>
      </c>
      <c r="F317" s="24">
        <f>F318</f>
        <v>43552</v>
      </c>
      <c r="G317" s="24">
        <f>G318</f>
        <v>40844</v>
      </c>
      <c r="H317" s="105">
        <f t="shared" si="4"/>
        <v>0.9378214548126378</v>
      </c>
    </row>
    <row r="318" spans="2:8" ht="12.75">
      <c r="B318" s="30"/>
      <c r="C318" s="20"/>
      <c r="D318" s="93">
        <v>92695</v>
      </c>
      <c r="E318" s="71" t="s">
        <v>29</v>
      </c>
      <c r="F318" s="6">
        <f>F319</f>
        <v>43552</v>
      </c>
      <c r="G318" s="6">
        <f>G319</f>
        <v>40844</v>
      </c>
      <c r="H318" s="51">
        <f t="shared" si="4"/>
        <v>0.9378214548126378</v>
      </c>
    </row>
    <row r="319" spans="2:8" ht="12.75">
      <c r="B319" s="30"/>
      <c r="C319" s="20"/>
      <c r="D319" s="93"/>
      <c r="E319" s="74" t="s">
        <v>15</v>
      </c>
      <c r="F319" s="11">
        <f>SUM(F320:F322)</f>
        <v>43552</v>
      </c>
      <c r="G319" s="11">
        <f>SUM(G320:G322)</f>
        <v>40844</v>
      </c>
      <c r="H319" s="51">
        <f t="shared" si="4"/>
        <v>0.9378214548126378</v>
      </c>
    </row>
    <row r="320" spans="2:8" ht="12.75">
      <c r="B320" s="30"/>
      <c r="C320" s="20"/>
      <c r="D320" s="93"/>
      <c r="E320" s="74" t="s">
        <v>97</v>
      </c>
      <c r="F320" s="11">
        <v>7500</v>
      </c>
      <c r="G320" s="11">
        <v>5000</v>
      </c>
      <c r="H320" s="51">
        <f t="shared" si="4"/>
        <v>0.6666666666666666</v>
      </c>
    </row>
    <row r="321" spans="2:8" ht="12.75">
      <c r="B321" s="56"/>
      <c r="C321" s="54"/>
      <c r="D321" s="93"/>
      <c r="E321" s="74" t="s">
        <v>98</v>
      </c>
      <c r="F321" s="11">
        <v>26052</v>
      </c>
      <c r="G321" s="11">
        <v>26000</v>
      </c>
      <c r="H321" s="51">
        <f t="shared" si="4"/>
        <v>0.998003992015968</v>
      </c>
    </row>
    <row r="322" spans="2:9" ht="13.5" thickBot="1">
      <c r="B322" s="22"/>
      <c r="C322" s="53"/>
      <c r="D322" s="95"/>
      <c r="E322" s="78" t="s">
        <v>99</v>
      </c>
      <c r="F322" s="19">
        <v>10000</v>
      </c>
      <c r="G322" s="19">
        <v>9844</v>
      </c>
      <c r="H322" s="68">
        <f t="shared" si="4"/>
        <v>0.9844</v>
      </c>
      <c r="I322" s="50"/>
    </row>
    <row r="323" spans="2:8" ht="12.75">
      <c r="B323" s="55"/>
      <c r="C323" s="38"/>
      <c r="D323" s="55"/>
      <c r="E323" s="278" t="s">
        <v>100</v>
      </c>
      <c r="F323" s="276">
        <f>F317+F272+F247+F203+F192+F147+F142+F105+F68+F60+F29+F24+F7+F306+F119+F41</f>
        <v>14667682</v>
      </c>
      <c r="G323" s="276">
        <f>G317+G272+G247+G203+G192+G147+G142+G105+G68+G60+G29+G24+G7+G306+G119+G41</f>
        <v>14189658</v>
      </c>
      <c r="H323" s="245">
        <f>G323/F323</f>
        <v>0.9674097106823014</v>
      </c>
    </row>
    <row r="324" spans="2:11" ht="13.5" thickBot="1">
      <c r="B324" s="17"/>
      <c r="C324" s="18"/>
      <c r="D324" s="15"/>
      <c r="E324" s="279"/>
      <c r="F324" s="277"/>
      <c r="G324" s="277"/>
      <c r="H324" s="247"/>
      <c r="J324" s="39"/>
      <c r="K324" s="39"/>
    </row>
  </sheetData>
  <mergeCells count="118">
    <mergeCell ref="F123:F125"/>
    <mergeCell ref="G89:G90"/>
    <mergeCell ref="H117:H118"/>
    <mergeCell ref="F58:F59"/>
    <mergeCell ref="G58:G59"/>
    <mergeCell ref="H58:H59"/>
    <mergeCell ref="H96:H97"/>
    <mergeCell ref="H109:H111"/>
    <mergeCell ref="D123:D125"/>
    <mergeCell ref="H270:H271"/>
    <mergeCell ref="E1:I1"/>
    <mergeCell ref="H323:H324"/>
    <mergeCell ref="G323:G324"/>
    <mergeCell ref="F323:F324"/>
    <mergeCell ref="E323:E324"/>
    <mergeCell ref="H143:H144"/>
    <mergeCell ref="E143:E144"/>
    <mergeCell ref="F143:F144"/>
    <mergeCell ref="B48:D50"/>
    <mergeCell ref="B83:D86"/>
    <mergeCell ref="B89:B90"/>
    <mergeCell ref="C89:C90"/>
    <mergeCell ref="D89:D90"/>
    <mergeCell ref="G294:G302"/>
    <mergeCell ref="G270:G271"/>
    <mergeCell ref="B241:D241"/>
    <mergeCell ref="B255:D255"/>
    <mergeCell ref="B267:D267"/>
    <mergeCell ref="D294:D302"/>
    <mergeCell ref="C294:C302"/>
    <mergeCell ref="B294:B302"/>
    <mergeCell ref="E270:E271"/>
    <mergeCell ref="B270:D271"/>
    <mergeCell ref="B170:D170"/>
    <mergeCell ref="B178:D178"/>
    <mergeCell ref="B184:D184"/>
    <mergeCell ref="F294:F302"/>
    <mergeCell ref="E294:E302"/>
    <mergeCell ref="B213:D217"/>
    <mergeCell ref="F270:F271"/>
    <mergeCell ref="H294:H302"/>
    <mergeCell ref="G123:G125"/>
    <mergeCell ref="H123:H125"/>
    <mergeCell ref="F113:F114"/>
    <mergeCell ref="G113:G114"/>
    <mergeCell ref="H113:H114"/>
    <mergeCell ref="G131:G132"/>
    <mergeCell ref="H131:H132"/>
    <mergeCell ref="F164:F165"/>
    <mergeCell ref="G164:G165"/>
    <mergeCell ref="F56:F57"/>
    <mergeCell ref="G56:G57"/>
    <mergeCell ref="F109:F111"/>
    <mergeCell ref="E83:E86"/>
    <mergeCell ref="F83:F86"/>
    <mergeCell ref="G83:G86"/>
    <mergeCell ref="E89:E90"/>
    <mergeCell ref="E96:E97"/>
    <mergeCell ref="F89:F90"/>
    <mergeCell ref="G109:G111"/>
    <mergeCell ref="H89:H90"/>
    <mergeCell ref="H83:H86"/>
    <mergeCell ref="H56:H57"/>
    <mergeCell ref="B3:H3"/>
    <mergeCell ref="B4:B5"/>
    <mergeCell ref="C4:C5"/>
    <mergeCell ref="D4:D5"/>
    <mergeCell ref="E4:E5"/>
    <mergeCell ref="F4:F5"/>
    <mergeCell ref="G4:G5"/>
    <mergeCell ref="H4:H5"/>
    <mergeCell ref="B10:D10"/>
    <mergeCell ref="B19:D19"/>
    <mergeCell ref="B146:D146"/>
    <mergeCell ref="B113:D114"/>
    <mergeCell ref="B117:D118"/>
    <mergeCell ref="B131:B132"/>
    <mergeCell ref="D143:D144"/>
    <mergeCell ref="C143:C144"/>
    <mergeCell ref="B143:B144"/>
    <mergeCell ref="B96:D97"/>
    <mergeCell ref="D131:D132"/>
    <mergeCell ref="C131:C132"/>
    <mergeCell ref="B156:D156"/>
    <mergeCell ref="D109:D111"/>
    <mergeCell ref="C109:C111"/>
    <mergeCell ref="B109:B111"/>
    <mergeCell ref="C123:C125"/>
    <mergeCell ref="B123:B125"/>
    <mergeCell ref="B100:D104"/>
    <mergeCell ref="B220:D220"/>
    <mergeCell ref="B191:D191"/>
    <mergeCell ref="B224:D224"/>
    <mergeCell ref="B264:D264"/>
    <mergeCell ref="B230:D230"/>
    <mergeCell ref="B238:D238"/>
    <mergeCell ref="B234:D234"/>
    <mergeCell ref="B210:D210"/>
    <mergeCell ref="H164:H165"/>
    <mergeCell ref="E113:E114"/>
    <mergeCell ref="E117:E118"/>
    <mergeCell ref="E131:E132"/>
    <mergeCell ref="E123:E125"/>
    <mergeCell ref="F131:F132"/>
    <mergeCell ref="F117:F118"/>
    <mergeCell ref="E164:E165"/>
    <mergeCell ref="G143:G144"/>
    <mergeCell ref="G117:G118"/>
    <mergeCell ref="H200:H202"/>
    <mergeCell ref="B167:D167"/>
    <mergeCell ref="B164:B165"/>
    <mergeCell ref="C164:C165"/>
    <mergeCell ref="D164:D165"/>
    <mergeCell ref="B200:D202"/>
    <mergeCell ref="E200:E202"/>
    <mergeCell ref="F200:F202"/>
    <mergeCell ref="G200:G202"/>
    <mergeCell ref="B187:D187"/>
  </mergeCells>
  <printOptions horizontalCentered="1"/>
  <pageMargins left="0.7874015748031497" right="0.7480314960629921" top="1.3779527559055118" bottom="0.2362204724409449" header="0.15748031496062992" footer="0.2362204724409449"/>
  <pageSetup horizontalDpi="300" verticalDpi="300" orientation="landscape" paperSize="9" r:id="rId1"/>
  <rowBreaks count="3" manualBreakCount="3">
    <brk id="141" max="255" man="1"/>
    <brk id="162" max="255" man="1"/>
    <brk id="2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pionier</dc:creator>
  <cp:keywords/>
  <dc:description/>
  <cp:lastModifiedBy>Aleksander Serafin</cp:lastModifiedBy>
  <cp:lastPrinted>2004-03-31T07:43:13Z</cp:lastPrinted>
  <dcterms:created xsi:type="dcterms:W3CDTF">2003-08-04T07:16:48Z</dcterms:created>
  <dcterms:modified xsi:type="dcterms:W3CDTF">2004-03-30T21:10:49Z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