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ydatki" sheetId="1" r:id="rId1"/>
    <sheet name="inwest_" sheetId="2" r:id="rId2"/>
    <sheet name="Arkusz1" sheetId="3" state="hidden" r:id="rId3"/>
    <sheet name="GFOSiGW" sheetId="4" state="hidden" r:id="rId4"/>
  </sheets>
  <definedNames>
    <definedName name="_xlnm.Print_Area" localSheetId="0">'Wydatki'!$A$1:$G$517</definedName>
    <definedName name="_xlnm.Print_Area" localSheetId="1">'inwest_'!$A$1:$G$109</definedName>
    <definedName name="_xlnm.Print_Titles" localSheetId="0">'Wydatki'!$7:$9</definedName>
    <definedName name="_xlnm.Print_Titles" localSheetId="1">'inwest_'!$8:$9</definedName>
  </definedNames>
  <calcPr fullCalcOnLoad="1"/>
</workbook>
</file>

<file path=xl/sharedStrings.xml><?xml version="1.0" encoding="utf-8"?>
<sst xmlns="http://schemas.openxmlformats.org/spreadsheetml/2006/main" count="669" uniqueCount="669">
  <si>
    <t>Załącznik Nr 2 do Zarządzenia Burmistrza Miasta Nr B.0151-160/05</t>
  </si>
  <si>
    <t>z dnia 29 sierpnia 2005 roku</t>
  </si>
  <si>
    <t>WYKONANIE WYDATKÓW BUDŻETOWYCH ZA I PÓŁROCZE 2005 r.</t>
  </si>
  <si>
    <t>wg działów i rozdziałów  w złotych</t>
  </si>
  <si>
    <t xml:space="preserve">Lp. </t>
  </si>
  <si>
    <t>Dział</t>
  </si>
  <si>
    <t>Rozdział</t>
  </si>
  <si>
    <t>Nazwa</t>
  </si>
  <si>
    <t>Plan po zmianach</t>
  </si>
  <si>
    <t>Wykonanie</t>
  </si>
  <si>
    <t>%</t>
  </si>
  <si>
    <t>1.</t>
  </si>
  <si>
    <t>010</t>
  </si>
  <si>
    <t>Rolnictwo i łowiectwo</t>
  </si>
  <si>
    <t>01009</t>
  </si>
  <si>
    <t>Spółki wodne</t>
  </si>
  <si>
    <t>*Wydatki bieżące</t>
  </si>
  <si>
    <t>część opisowa</t>
  </si>
  <si>
    <t>1. Dotacja celowa z budżetu gminy dla Miejskiej Spółki Wodnej w Kuźni Raciborskiej - konserwacja urządzeń melioracji szczególnej</t>
  </si>
  <si>
    <t>01010</t>
  </si>
  <si>
    <t>Infrastruktura wodociągowa i sanitacyjna wsi:</t>
  </si>
  <si>
    <t>* Wydatki majątkowe:</t>
  </si>
  <si>
    <t>część opisowa</t>
  </si>
  <si>
    <t>1. Budowa sieci wodociągowej w miejscowości  Rudy, przysiółek Biały Dwór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</si>
  <si>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</si>
  <si>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</si>
  <si>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- ul. Dąbrowskiego w miejscowości Siedliska</t>
  </si>
  <si>
    <t>01030</t>
  </si>
  <si>
    <t>Izby Rolnicze</t>
  </si>
  <si>
    <t>* Wydatki bieżące:</t>
  </si>
  <si>
    <t>część opisowa</t>
  </si>
  <si>
    <t>1. Przelew środków do Izby Rolniczej w Katowicach - 2% uzyskanych wpływów   z podatku rolnego</t>
  </si>
  <si>
    <t>01095</t>
  </si>
  <si>
    <t>Pozostała działalność</t>
  </si>
  <si>
    <t>* Wydatki bieżące:</t>
  </si>
  <si>
    <t>część opisowa</t>
  </si>
  <si>
    <t>1. Udział gminy w Śląskim Programie Odnowy Wsi</t>
  </si>
  <si>
    <t>2.</t>
  </si>
  <si>
    <t>020</t>
  </si>
  <si>
    <t>Leśnictwo</t>
  </si>
  <si>
    <t>02001</t>
  </si>
  <si>
    <t>Gospodarka leśna</t>
  </si>
  <si>
    <t>* Wydatki bieżące:</t>
  </si>
  <si>
    <t>część opisowa</t>
  </si>
  <si>
    <t>1. Za wyłączenie gruntów z produkcji  leśnej</t>
  </si>
  <si>
    <t>3.</t>
  </si>
  <si>
    <t>Transport i łączność</t>
  </si>
  <si>
    <t>60004</t>
  </si>
  <si>
    <t>Lokalny transport zbiorowy</t>
  </si>
  <si>
    <r>
      <rPr>
        <b/>
        <sz val="10"/>
        <rFont val="Arial CE"/>
        <family val="2"/>
      </rPr>
      <t>*</t>
    </r>
    <r>
      <rPr>
        <sz val="10"/>
        <rFont val="Arial CE"/>
        <family val="2"/>
      </rPr>
      <t>Wydatki bieżące:</t>
    </r>
  </si>
  <si>
    <t>część opisowa</t>
  </si>
  <si>
    <t xml:space="preserve">1. Dotacja z budżetu dla gminy Rybnik do przewozów  pasażerskich </t>
  </si>
  <si>
    <t>2. Dopłata do komunikacji miejskiej - PKS Racibórz</t>
  </si>
  <si>
    <t>60013</t>
  </si>
  <si>
    <t>Drogi publiczne wojewódzkie</t>
  </si>
  <si>
    <t>*Wydatki majątkowe:</t>
  </si>
  <si>
    <t>część opisowa</t>
  </si>
  <si>
    <t>1.Pomoc finansowa dla Województwa Śląskiego na budowę kładki dla pieszych w ciągu drogi wojewódzkiej DW425 nad rzeką Rudką w KM 13+540 w miejscowości Kuźnia Raciborska</t>
  </si>
  <si>
    <t>2.Pomoc finansowa dla Województwa Śląskiego na budowę kładki dla pieszych w ciągu drogi wojewódzkiej DW919 nad rzeką Rudka w KM 23+168 w miejscowości Rudy.</t>
  </si>
  <si>
    <t>Drogi publiczne gminne</t>
  </si>
  <si>
    <t>* Wydatki bieżące:</t>
  </si>
  <si>
    <t>część opisowa</t>
  </si>
  <si>
    <t>1. Remonty dróg gminnych</t>
  </si>
  <si>
    <t>2. Wynagrodzenia bezosobowe</t>
  </si>
  <si>
    <t>3. Wydatki do dyspozycji jednostek pomocniczych</t>
  </si>
  <si>
    <t>* Wydatki majątkowe:</t>
  </si>
  <si>
    <t>część opisowa</t>
  </si>
  <si>
    <t>1. Budowa odcinka drogi gminnej "do Mirka" w miejscowości Turze</t>
  </si>
  <si>
    <t>2. Modernizacja ul. Wypoczynkowej w miejscowości Jankowice</t>
  </si>
  <si>
    <t>3. Opracowanie dokumentacji technicznej na budowę ul. Szybki w miejscowości Rudy</t>
  </si>
  <si>
    <t>4.Opracowanie dokumentacji technicznej na budowę ul. Biały Dwór w miejscowości Rudy</t>
  </si>
  <si>
    <t>5. Modernizacja centrum wsi Turze</t>
  </si>
  <si>
    <t>6. Modernizacja centrum wsi Rudy</t>
  </si>
  <si>
    <t>Drogi wewnętrzne</t>
  </si>
  <si>
    <t>* Wydatki bieżące:</t>
  </si>
  <si>
    <t>część opisowa</t>
  </si>
  <si>
    <t xml:space="preserve">1. Modernizacja dróg transportu rolniczego </t>
  </si>
  <si>
    <t>2. Utwardzenie drogi wewnętrznej - połączenie ul. Polnej z ul. Sienkiewicza w miejscowości Kuźnia Raciborska</t>
  </si>
  <si>
    <t>4.</t>
  </si>
  <si>
    <t>Turystyka</t>
  </si>
  <si>
    <t>Pozostała działalność</t>
  </si>
  <si>
    <t>* Wydatki bieżące</t>
  </si>
  <si>
    <t>część opisowa</t>
  </si>
  <si>
    <t xml:space="preserve">1. Rozwój turystyki </t>
  </si>
  <si>
    <t>5.</t>
  </si>
  <si>
    <t>Gospodarka mieszkaniowa</t>
  </si>
  <si>
    <t>Gospodarka gruntami i nieruchomościami</t>
  </si>
  <si>
    <t>* Wydatki bieżące:</t>
  </si>
  <si>
    <t>część opisowa</t>
  </si>
  <si>
    <t>1. Za sporządzenie wycen nieruchomości,    sporządzenie map, dokumentacja geodezyjna</t>
  </si>
  <si>
    <t>2. Różne opłaty i składki</t>
  </si>
  <si>
    <t>3. Odszkodowania za drogi przejęte</t>
  </si>
  <si>
    <t>4. Pozostałe wydatki</t>
  </si>
  <si>
    <t>* Wydatki majątkowe:</t>
  </si>
  <si>
    <t>część opisowa</t>
  </si>
  <si>
    <t xml:space="preserve">1. Wykupy gruntów </t>
  </si>
  <si>
    <t>2. Wykup gruntu i budynku sklepu pod Świetlice Wiejską w miejscowości Ruda</t>
  </si>
  <si>
    <t>Pozostała działalność</t>
  </si>
  <si>
    <t>* Wydatki bieżące;</t>
  </si>
  <si>
    <t>część opisowa</t>
  </si>
  <si>
    <t>1. Dotacja przedmiotowa z budżetu dla zakładu budżetowego - remonty komunalnych budynków mieszkalnych i lokali po eksmisjach</t>
  </si>
  <si>
    <t>6.</t>
  </si>
  <si>
    <t>Działalność usługowa</t>
  </si>
  <si>
    <t>Opracowania geodezyjne i kartograficzne</t>
  </si>
  <si>
    <t>* Wydatki bieżące:</t>
  </si>
  <si>
    <t>część opisowa</t>
  </si>
  <si>
    <t xml:space="preserve">1. Wynagrodzenia bezosobowe </t>
  </si>
  <si>
    <t>2. Na opracowania geodezyjne - zmiany  planu zagospodarowania przestrzennego</t>
  </si>
  <si>
    <t>Cmentarze</t>
  </si>
  <si>
    <t>* Wydatki bieżące</t>
  </si>
  <si>
    <t>część opisowa</t>
  </si>
  <si>
    <t>1. Realizacja zadań zleconych - utrzymanie grobów wojennych</t>
  </si>
  <si>
    <t>71095</t>
  </si>
  <si>
    <t>Pozostała działalność</t>
  </si>
  <si>
    <t>* Wydatki bieżące</t>
  </si>
  <si>
    <t>cześć opisowa</t>
  </si>
  <si>
    <t>1. Wynagrodzenia bezosobowe - dot. planu rozwoju lokalnego</t>
  </si>
  <si>
    <t>7.</t>
  </si>
  <si>
    <t>Administracja publiczna</t>
  </si>
  <si>
    <t>Urzędy wojewódzkie (zadania zlecone)</t>
  </si>
  <si>
    <t>* Wydatki bieżące:</t>
  </si>
  <si>
    <t>cześć opisowa</t>
  </si>
  <si>
    <t>1. Wynagrodzenia i pochodne od   wynagrodzeń</t>
  </si>
  <si>
    <t>2. Wydatki rzeczowe i usługi dla USC</t>
  </si>
  <si>
    <t>Rady gmin (miast i miast na prawach powiatu)</t>
  </si>
  <si>
    <t>* Wydatki bieżące:</t>
  </si>
  <si>
    <t>część opisowa</t>
  </si>
  <si>
    <t xml:space="preserve">1. Diety dla radnych </t>
  </si>
  <si>
    <t>2. Pozostałe wydatki</t>
  </si>
  <si>
    <t>Urzędy gmin (miast i miast na prawach powiatu)</t>
  </si>
  <si>
    <t>* Wydatki bieżące:</t>
  </si>
  <si>
    <t>część opisowa</t>
  </si>
  <si>
    <t>1. Wynagrodzenia i pochodne od  wynagrodzeń</t>
  </si>
  <si>
    <t>2. Wynagrodzenia bezosobowe</t>
  </si>
  <si>
    <t>3. Pozostałe wydatki na utrzymanie tutejszego Urzędu</t>
  </si>
  <si>
    <t>Na pozostałe wydatki związane z utrzymaniem Urzędu Miejskiego składały się m.in. wydatki na: zakup energii, opału, wody, materiałów biurowych, opłaty za rozmowy telefoniczne, opłaty pocztowe.</t>
  </si>
  <si>
    <t>* Wydatki majątkowe:</t>
  </si>
  <si>
    <t>część opisowa</t>
  </si>
  <si>
    <t>1. Informatyzacja Urzędu Miejskiego</t>
  </si>
  <si>
    <t>2. Modernizacja wewnętrzna instalacji c.o. wraz z rozbudową magazynu paliwa</t>
  </si>
  <si>
    <t>75075</t>
  </si>
  <si>
    <t>Promocja jednostek samorządu terytorialnego</t>
  </si>
  <si>
    <t>* Wydatki bieżące:</t>
  </si>
  <si>
    <t>cześć opisowa</t>
  </si>
  <si>
    <t>1. Wynagrodzenia bezosobowe</t>
  </si>
  <si>
    <t>2. Pozostałe wydatki</t>
  </si>
  <si>
    <t>Pozostała działalność</t>
  </si>
  <si>
    <t>*Wydatki bieżące:</t>
  </si>
  <si>
    <t>część opisowa</t>
  </si>
  <si>
    <t>1. Diety dla sołtysów za udział w  sesjach Rady Miejskiej</t>
  </si>
  <si>
    <t>2. Współpraca Rudy - Bolatice  oraz z gminami partnerskimi</t>
  </si>
  <si>
    <t>3. Projekt "Dążąc do wspólnej przyszłości spotkajmy się znów"</t>
  </si>
  <si>
    <t>4. Projekt "Współpraca zaprzyjaźnionych gmin Kuźnia Raciborska - Bolatice poprzez miesięcznik"</t>
  </si>
  <si>
    <t>5. Składka na rzecz "Euroregion Silesia"</t>
  </si>
  <si>
    <t>6. Pozostałe wydatki (Wydatki do dyspozycji jednostek pomocniczych)</t>
  </si>
  <si>
    <t>7. Inne zadania</t>
  </si>
  <si>
    <t>8.</t>
  </si>
  <si>
    <t>Urzędy naczelnych organów władzy państwowej, kontroli i ochrony prawa oraz sądownictwa</t>
  </si>
  <si>
    <t>Urzędy naczelnych organów władzy państwowej, kontroli i ochrony prawa</t>
  </si>
  <si>
    <t>* Wydatki bieżące:</t>
  </si>
  <si>
    <t>część opisowa</t>
  </si>
  <si>
    <t>1. Środki na prowadzenie rejestru  wyborców</t>
  </si>
  <si>
    <t>9.</t>
  </si>
  <si>
    <t>Bezpieczeństwo publiczne i ochrona przeciwpożarowa</t>
  </si>
  <si>
    <t>Komendy wojewódzkie Policji</t>
  </si>
  <si>
    <t>* Wydatki bieżące:</t>
  </si>
  <si>
    <t>część opisowa</t>
  </si>
  <si>
    <t>1.Remont Posterunku Policji w Kuźni Raciborskiej (wpłata na Fundusz Wsparcia Policji)</t>
  </si>
  <si>
    <t>2. Koszty utrzymania lokalu Posterunku Policji w Rudach (wpłata na Fundusz Wsparcia Policji)</t>
  </si>
  <si>
    <t>* Wydatki majątkowe</t>
  </si>
  <si>
    <t>część opisowa</t>
  </si>
  <si>
    <t>1.Dofinansowanie zakupu samochodu dla Posterunku Policji w Kuźni Raciborskiej (wpłata na Fundusz Wsparcia Policji)</t>
  </si>
  <si>
    <t>Ochotnicze straże pożarne</t>
  </si>
  <si>
    <t>* Wydatki bieżące:</t>
  </si>
  <si>
    <t>część opisowa</t>
  </si>
  <si>
    <t>1. Wynagrodzenia bezosobowe + pochodne (dotyczy utrzymania jednostek OSP)</t>
  </si>
  <si>
    <t xml:space="preserve">2. Na utrzymanie jednostek ochotniczych   straży pożarnych </t>
  </si>
  <si>
    <t>3. Remont budynku - OSP Turze</t>
  </si>
  <si>
    <t>4. Remont budynku garażu OSP Siedliska</t>
  </si>
  <si>
    <t>* Wydatki majątkowe:</t>
  </si>
  <si>
    <t>część opisowa</t>
  </si>
  <si>
    <t>1. Modernizacja i rozbudowa budynku OSP Budziska</t>
  </si>
  <si>
    <t>2. Projekt techniczny zabezpieczenia budynku OSP Kuźnia Raciborska</t>
  </si>
  <si>
    <t>Obrona cywilna</t>
  </si>
  <si>
    <t>* Wydatki bieżące:</t>
  </si>
  <si>
    <t>część opisowa</t>
  </si>
  <si>
    <t>1. Wynagrodzenia i pochodne od wynagrodzeń</t>
  </si>
  <si>
    <t>2. Konserwacja systemu alarmowania</t>
  </si>
  <si>
    <t>3. Doposażenie magazynu przeciwpowodziowego</t>
  </si>
  <si>
    <t>4. Zakup informatora</t>
  </si>
  <si>
    <t>* Wydatki majątkowe:</t>
  </si>
  <si>
    <t>część opisowa</t>
  </si>
  <si>
    <t>1. Zakup i instalacja systemu urządzeń radiowych RSWS w jednostkach OSP - OSP Budziska</t>
  </si>
  <si>
    <t>10.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</si>
  <si>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</si>
  <si>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</si>
  <si>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* Wydatki bieżące:</t>
  </si>
  <si>
    <t>część opisowa</t>
  </si>
  <si>
    <t>1. Wynagrodzenia agencyjno-prowizyjne sołtysów - inkaso</t>
  </si>
  <si>
    <t>2. Wydatki na zakładanie  hipotek, papier do drukowania nakazów, opłaty pocztowe i inne  wydatki związane z poborem podatków i opłat</t>
  </si>
  <si>
    <t>11.</t>
  </si>
  <si>
    <t>Obsługa długu publicznego</t>
  </si>
  <si>
    <t>Obsługa papierów wartościowych, kredytów i pożyczek jednostek samorządu terytorialnego</t>
  </si>
  <si>
    <t>* Wydatki bieżące:</t>
  </si>
  <si>
    <t>część opisowa</t>
  </si>
  <si>
    <t>1. Odsetki od pożyczek i kredytów</t>
  </si>
  <si>
    <t>12.</t>
  </si>
  <si>
    <t>Różne rozliczenia</t>
  </si>
  <si>
    <t>Rezerwy ogólne i celowe</t>
  </si>
  <si>
    <t>część opisowa</t>
  </si>
  <si>
    <t>* Wydatki bieżące (rezerwa ogólna)</t>
  </si>
  <si>
    <t>13.</t>
  </si>
  <si>
    <t>Oświata i wychowanie</t>
  </si>
  <si>
    <t>Szkoły podstawowe</t>
  </si>
  <si>
    <t>w tym:</t>
  </si>
  <si>
    <t>Szkoła Podstawowa w miejscowości Turze:</t>
  </si>
  <si>
    <t>* Wydatki bieżące:</t>
  </si>
  <si>
    <t>część opisowa</t>
  </si>
  <si>
    <t xml:space="preserve">1. Wynagrodzenia i pochodne od wynagrodzeń </t>
  </si>
  <si>
    <t>2. Pozostałe wydatki w tym:</t>
  </si>
  <si>
    <t>ZFŚS - 4.162 zł, opał - 4.100 zł, energia elektryczna i woda - 1.865 zł</t>
  </si>
  <si>
    <t>Szkoła Podstawowa w miejscowości Budziska:</t>
  </si>
  <si>
    <t>* Wydatki bieżące:</t>
  </si>
  <si>
    <t>część opisowa</t>
  </si>
  <si>
    <t>1. Wynagrodzenia i pochodne od wynagrodzeń</t>
  </si>
  <si>
    <t>2. Pozostałe wydatki, w tym:</t>
  </si>
  <si>
    <t>ZFŚS - 13.670 zł, opał - 2.562 zł, energia elektryczna i woda - 1.862 zł, dodatek wiejski i mieszkaniowy - 10.171 zł, zakup materiałów (środki z PAOW) - 1.646, remont (środki z PAOW) - 6.103 zł.</t>
  </si>
  <si>
    <t>Szkoła Podstawowa w miejscowości Kuźnia Raciborska</t>
  </si>
  <si>
    <t>* Wydatki bieżące:</t>
  </si>
  <si>
    <t>część opisowa</t>
  </si>
  <si>
    <t>1. Wynagrodzenia i pochodne od wynagrodzeń</t>
  </si>
  <si>
    <t xml:space="preserve">2. Pozostałe wydatki w tym:        </t>
  </si>
  <si>
    <t>ZFŚS - 54.600 zł, opał - 27.775 zł, energia elektryczna i woda - 16.834 zł, materiały na remonty - 3.834 zł, środki czystości - 1.460 zł, zakup telewizora - 2.699 zł.</t>
  </si>
  <si>
    <t>* Wydatki majątkowe:</t>
  </si>
  <si>
    <t>część opisowa</t>
  </si>
  <si>
    <t xml:space="preserve">1. Modernizacja kotłowni i instalacji centralnego ogrzewania </t>
  </si>
  <si>
    <t>Szkoła Podstawowa w miejscowości Rudy</t>
  </si>
  <si>
    <t>* Wydatki bieżące</t>
  </si>
  <si>
    <t>część opisowa</t>
  </si>
  <si>
    <t>1. Wynagrodzenia i pochodne od wynagrodzeń</t>
  </si>
  <si>
    <t>2. Pozostałe wydatki, w tym:</t>
  </si>
  <si>
    <t>ZFŚS - 37.300 zł, opał - 8.554 zł, energia elektryczna i woda - 8.437 zł, prenumerata czasopism - 1.100, podróże służbowe - 748 zł, dodatek wiejski i mieszkaniowy - 21.206 zł</t>
  </si>
  <si>
    <t>Przedszkola:</t>
  </si>
  <si>
    <t>w tym:</t>
  </si>
  <si>
    <t>Przedszkole Nr 1 w Kuźni Raciborskiej</t>
  </si>
  <si>
    <t>* Wydatki bieżące:</t>
  </si>
  <si>
    <t>część opisowa</t>
  </si>
  <si>
    <t>1. Wynagrodzenia i pochodne od wynagrodzeń</t>
  </si>
  <si>
    <t>2. Pozostałe wydatki, w tym:</t>
  </si>
  <si>
    <t>ZFŚS - 15.000 zł, opał - 5.158 zł, energia elektryczna i woda - 3.558 zł, materiały na remonty - 992 zł.</t>
  </si>
  <si>
    <t>* Wydatki majątkowe</t>
  </si>
  <si>
    <t>część opisowa</t>
  </si>
  <si>
    <t>1. Zakup patelni elektrycznej - realizacja w II półroczu 2005 r.</t>
  </si>
  <si>
    <t>Przedszkole Nr 2 w Kuźni Raciborskiej</t>
  </si>
  <si>
    <t>* Wydatki bieżące</t>
  </si>
  <si>
    <t>część opisowa</t>
  </si>
  <si>
    <t>1. Wynagrodzenia i pochodne od wynagrodzeń</t>
  </si>
  <si>
    <t>2. Pozostałe wydatki, w tym:</t>
  </si>
  <si>
    <t>ZFŚS - 15.000 zł, opał - 3.796 zł, energia elektryczna i woda - 10.411 zł, materiały na remonty - 731 zł.</t>
  </si>
  <si>
    <t>* Wydatki majątkowe</t>
  </si>
  <si>
    <t>część opisowa</t>
  </si>
  <si>
    <t xml:space="preserve">1. Zakup patelni elektrycznej </t>
  </si>
  <si>
    <t>Przedszkole Rudy</t>
  </si>
  <si>
    <t>* Wydatki bieżące:</t>
  </si>
  <si>
    <t>część opisowa</t>
  </si>
  <si>
    <t>1. Wynagrodzenia i pochodne od wynagrodzeń</t>
  </si>
  <si>
    <t>2. Pozostałe wydatki, w tym:</t>
  </si>
  <si>
    <t>ZFŚS - 13.500 zł, opał - 4.911 zł, energia elektryczna i woda - 2.527 zł, dodatek wiejski i mieszkaniowy - 7.036 zł.</t>
  </si>
  <si>
    <t>Przedszkole Turze:</t>
  </si>
  <si>
    <t>* Wydatki bieżące:</t>
  </si>
  <si>
    <t>część opisowa</t>
  </si>
  <si>
    <t>1. Wynagrodzenia i pochodne od wynagrodzeń</t>
  </si>
  <si>
    <t>2. Pozostałe wydatki, w tym:</t>
  </si>
  <si>
    <t>ZFŚS - 2.138 zł, opał - 2.560 zł, energia elektryczna i woda - 811 zł, dodatek wiejski i mieszkaniowy - 1.160 zł.</t>
  </si>
  <si>
    <t>Przedszkole Budziska:</t>
  </si>
  <si>
    <t>* Wydatki bieżące:</t>
  </si>
  <si>
    <t>część opisowa</t>
  </si>
  <si>
    <t>1. Wynagrodzenia i pochodne od wynagrodzeń</t>
  </si>
  <si>
    <t>2. Pozostałe wydatki, w tym:</t>
  </si>
  <si>
    <t xml:space="preserve">ZFŚS - 2.330 zł, energia elektryczna i woda - 587 zł, dodatek wiejski i mieszkaniowy - 1.100 zł. </t>
  </si>
  <si>
    <t>Przedszkole Siedliska:</t>
  </si>
  <si>
    <t>* Wydatki bieżące:</t>
  </si>
  <si>
    <t>część opisowa</t>
  </si>
  <si>
    <t>1. Wynagrodzenia i pochodne od wynagrodzeń</t>
  </si>
  <si>
    <t>2. Pozostałe wydatki, w tym:</t>
  </si>
  <si>
    <t>ZFŚS - 2.100 zł, czynsz - 2.680 zł, dodatek wiejski i mieszkaniowy - 1.038 zł</t>
  </si>
  <si>
    <t>Gimnazja:</t>
  </si>
  <si>
    <t>w tym:</t>
  </si>
  <si>
    <t>Gimnazjum Rudy</t>
  </si>
  <si>
    <t>* Wydatki bieżące:</t>
  </si>
  <si>
    <t>część opisowa</t>
  </si>
  <si>
    <t>1. Wynagrodzenia i pochodne od wynagrodzeń</t>
  </si>
  <si>
    <t>2. Pozostałe wydatki, w tym:</t>
  </si>
  <si>
    <t xml:space="preserve">ZFŚS - 24.750 zł, dodatek wiejski i mieszkaniowy - 14.717 zł. </t>
  </si>
  <si>
    <t>*Wydatki majątkowe:</t>
  </si>
  <si>
    <t>część opisowa</t>
  </si>
  <si>
    <t>1.Budowa hali sportowej wraz z zapleczem technicznym przy ZSO w miejscowości Rudy</t>
  </si>
  <si>
    <t>Gimnazjum w Kuźni Raciborskiej</t>
  </si>
  <si>
    <t>* Wydatki bieżące:</t>
  </si>
  <si>
    <t>część opisowa</t>
  </si>
  <si>
    <t>1. Wynagrodzenia i pochodne od wynagrodzeń</t>
  </si>
  <si>
    <t>2. Pozostałe wydatki, w tym:</t>
  </si>
  <si>
    <t>ZFŚS - 43.725 zł, opał - 36.500 zł, energia elektryczna i woda - 18.695 zł, środki czystości - 1.900 zł, wywóz nieczystości - 3.000 zł</t>
  </si>
  <si>
    <t>3. Obsługa i eksploatacja kotłowni</t>
  </si>
  <si>
    <t>* Wydatki majątkowe:</t>
  </si>
  <si>
    <t>część opisowa</t>
  </si>
  <si>
    <t xml:space="preserve">1. Termomodernizacja przegród zewnętrznych i wymiana stolarki w obiektach ZSOiT przy ul. Piaskowej w Kuźni Raciborskiej </t>
  </si>
  <si>
    <t>Dowożenie uczniów do szkół</t>
  </si>
  <si>
    <t>* Wydatki bieżące</t>
  </si>
  <si>
    <t>część opisowa</t>
  </si>
  <si>
    <t>1. Wynagrodzenia i pochodne od wynagrodzeń</t>
  </si>
  <si>
    <t xml:space="preserve">2. Pozostałe wydatki, w tym: </t>
  </si>
  <si>
    <t>zakup oleju napędowego do autobusu szkolnego - 5.582 zł, dowóz uczniów do ZSO i Przedszkola w Rudach - 28.190 zł</t>
  </si>
  <si>
    <t>Zespoły obsługi ekonomiczno-administracyjnej szkół</t>
  </si>
  <si>
    <t>* Wydatki bieżące:</t>
  </si>
  <si>
    <t>część opisowa</t>
  </si>
  <si>
    <t>1. Wynagrodzenia i pochodne od   wynagrodzeń</t>
  </si>
  <si>
    <t>2. Pozostałe wydatki, w tym:</t>
  </si>
  <si>
    <t>ZFŚS - 4.400 zł, czynsz - 4.166 zł, usługi pocztowe i telefoniczne - 3.173 zł, zakup materiałów biurowych - 3.794 zł</t>
  </si>
  <si>
    <t>* Wydatki majątkowe:</t>
  </si>
  <si>
    <t>część opisowa</t>
  </si>
  <si>
    <t>1. Zakup komputera z oprogramowaniem</t>
  </si>
  <si>
    <t>Licea profilowane</t>
  </si>
  <si>
    <t>*Wydatki bieżące</t>
  </si>
  <si>
    <t>część opisowa</t>
  </si>
  <si>
    <t>1. Wynagrodzenia i pochodne od  wynagrodzeń</t>
  </si>
  <si>
    <t>2.Pozostałe wydatki, w tym:</t>
  </si>
  <si>
    <t>ZFŚS - 7.275 zł</t>
  </si>
  <si>
    <t>Szkoły zawodowe</t>
  </si>
  <si>
    <t>*Wydatki bieżące</t>
  </si>
  <si>
    <t>część opisowa</t>
  </si>
  <si>
    <t>1. Wynagrodzenia i pochodne od wynagrodzeń</t>
  </si>
  <si>
    <t>2.Pozostałe wydatki, w tym:</t>
  </si>
  <si>
    <t>ZFŚS - 23.550 zł, zakup energii elektrycznej i wody - 11.161 zł, opał - 17.873 zł, usługi pocztowe i telefoniczne - 1.672 zł</t>
  </si>
  <si>
    <t>Dokształcanie i doskonalenie nauczycieli</t>
  </si>
  <si>
    <t>* Wydatki bieżące:</t>
  </si>
  <si>
    <t>część opisowa</t>
  </si>
  <si>
    <t>1. Wynagrodzenia i pochodne od wynagrodzeń</t>
  </si>
  <si>
    <t>2. Pozostałe wydatki, w tym:</t>
  </si>
  <si>
    <t>Zakup materiałów biurowych - 1.393 zł, udział w szkoleniach kursach - 3.951 zł, czesne - 6.700 zł.</t>
  </si>
  <si>
    <t>Pozostała działalność</t>
  </si>
  <si>
    <t>* Wydatki bieżące:</t>
  </si>
  <si>
    <t>część opisowa</t>
  </si>
  <si>
    <t>1.Odpis na ZFŚS</t>
  </si>
  <si>
    <t>2. Pozostałe  wydatki, w tym:</t>
  </si>
  <si>
    <t>ubezpieczenie samochodu - 665 zł.</t>
  </si>
  <si>
    <t>14.</t>
  </si>
  <si>
    <t>Ochrona zdrowia</t>
  </si>
  <si>
    <t>Przeciwdziałanie alkoholizmowi</t>
  </si>
  <si>
    <t xml:space="preserve">* Wydatki bieżące: </t>
  </si>
  <si>
    <t>cześć opisowa</t>
  </si>
  <si>
    <t>1. Dotacje dla podmiotów nie zaliczonych do sektora finansów publicznych</t>
  </si>
  <si>
    <t>2. Wynagrodzenia bezosobowe + pochodne</t>
  </si>
  <si>
    <t>3. Pozostałe wydatki</t>
  </si>
  <si>
    <t>85195</t>
  </si>
  <si>
    <t>Pozostała działalność</t>
  </si>
  <si>
    <t>* Wydatki bieżące:</t>
  </si>
  <si>
    <t>cześć opisowa</t>
  </si>
  <si>
    <t>1. Dotacje dla podmiotów nie zaliczonych do sektora finansów publicznych</t>
  </si>
  <si>
    <t>15.</t>
  </si>
  <si>
    <t>Pomoc społeczna</t>
  </si>
  <si>
    <t>85202</t>
  </si>
  <si>
    <t>Domy pomocy społecznej</t>
  </si>
  <si>
    <t xml:space="preserve">* Wydatki bieżące: </t>
  </si>
  <si>
    <t>cześć opisowa</t>
  </si>
  <si>
    <t>1. Wydatki związane z opłatami za pobyt osób w domach pomocy społecznej</t>
  </si>
  <si>
    <t>Świadczenia rodzinne oraz składki na ubezpieczenia emerytalne i rentowe z ubezpieczenia społecznego</t>
  </si>
  <si>
    <t>* Wydatki bieżące: (zadania zlecone)</t>
  </si>
  <si>
    <t>część opisowa</t>
  </si>
  <si>
    <t>1. Wynagrodzenia i pochodne od wynagrodzeń</t>
  </si>
  <si>
    <t>2. Świadczenia społeczne, w tym:</t>
  </si>
  <si>
    <t>a) zasiłki rodzinne</t>
  </si>
  <si>
    <t>b) dodatek z tytułu urodzenia dziecka</t>
  </si>
  <si>
    <t>c) dodatek z tytułu opieki nad dzieckiem w okresie urlopu wychowawczego</t>
  </si>
  <si>
    <t>d) dodatek z tytułu samotnego wychowywania dziecka i utraty prawa do zasiłku dla bezrobotnych</t>
  </si>
  <si>
    <t>e) dodatek z tytułu samotnego wychowywania dziecka</t>
  </si>
  <si>
    <t>f) dodatek z tytułu kształcenia i rehabilitacji dziecka do 5 lat</t>
  </si>
  <si>
    <t>g) dodatek z tytułu kształcenia i rehabilitacji dziecka powyżej 5 lat</t>
  </si>
  <si>
    <t>h) dodatek z tytułu rozpoczęcia roku szkolnego</t>
  </si>
  <si>
    <t>i) dodatek z tytułu dojazdu do miejscowości w której znajduje się szkoła</t>
  </si>
  <si>
    <t>j) dodatek z tytułu zamieszkania w miejscowości w której znajduje się szkoła</t>
  </si>
  <si>
    <t>k) zasiłek pielęgnacyjny</t>
  </si>
  <si>
    <t>l) świadczenia pielęgnacyjne</t>
  </si>
  <si>
    <t xml:space="preserve">3. Składki na ubezpieczenia społeczne </t>
  </si>
  <si>
    <t>4. Pozostałe wydatki</t>
  </si>
  <si>
    <t>85213</t>
  </si>
  <si>
    <t>Składki na ubezpieczenia zdrowotne opłacane za osoby pobierające niektóre świadczenia z pomocy społecznej oraz niektóre świadczenia rodzinne</t>
  </si>
  <si>
    <t>* Wydatki bieżące: (zadania zlecone)</t>
  </si>
  <si>
    <t>część opisowa</t>
  </si>
  <si>
    <t>1. Składki na ubezpieczenia zdrowotne    (zadania zlecone). Opłacono składki na ubezpieczenia zdrowotne od osób pobierających zasiłki stałe z pomocy społecznej oraz niektóre świadczenia rodzinne</t>
  </si>
  <si>
    <t>Zasiłki i pomoc w naturze oraz składki na ubezpieczenia emerytalne i rentowe</t>
  </si>
  <si>
    <t>* Wydatki bieżące:</t>
  </si>
  <si>
    <t>część opisowa</t>
  </si>
  <si>
    <t xml:space="preserve">1. Świadczenia społeczne (zadania  zlecone 28.455 zł + dotacja od Wojewody na zadania własne 23.056 zł +  zadania własne 74.905 zł) </t>
  </si>
  <si>
    <t>Środki własne wykorzystano na wypłatę następujących zasiłków:</t>
  </si>
  <si>
    <t>a) obiady dla dzieci i zasiłki celowe z przeznaczeniem na zakup posiłku (program "posiłek dla potrzebujących") - 30.169 zł.</t>
  </si>
  <si>
    <t>b) zasiłki celowe (żywność, lekarstwa, opłacenie energii, przedszkola) - 42.274 zł.</t>
  </si>
  <si>
    <t>c) zasiłki okresowe - 2.462 zł</t>
  </si>
  <si>
    <t>Dodatki mieszkaniowe</t>
  </si>
  <si>
    <t>* Wydatki bieżące</t>
  </si>
  <si>
    <t>część opisowa</t>
  </si>
  <si>
    <t>1. Świadczenia społeczne</t>
  </si>
  <si>
    <t xml:space="preserve">Ogółem w I półroczu 2005 r. wypłacono 1.291 dodatków mieszkaniowych. 1184 dodatków (91,71%) wypłacono najemcom lokali komunalnych, 47 dodatków (3,64%) mieszkańcom lokali spółdzielczych i 60 dodatków (4,65%) najemcom mieszkań zakładowych i właścicielom mieszkań we wspólnotach mieszkaniowych. </t>
  </si>
  <si>
    <t>Ośrodki pomocy społecznej</t>
  </si>
  <si>
    <t>* Wydatki bieżące:</t>
  </si>
  <si>
    <t>część opisowa</t>
  </si>
  <si>
    <t>1. Wynagrodzenia i pochodne od wynagrodzeń (104.654 zł dotacja od Wojewody + 72.770 zł budżet Gminy)</t>
  </si>
  <si>
    <t>2. Pozostałe wydatki na utrzymanie     Ośrodka (dotacja 4.784 zł + 29.250 zł budżet Gminy), w tym:</t>
  </si>
  <si>
    <t>a. odpisy na ZFŚS</t>
  </si>
  <si>
    <t>b. pozostałe środki wykorzystano na: zakup opału, zakup energii i wody, delegacje i ryczałty pracowników, ubezpieczenie mienia, opłaty za rozmowy telefoniczne, opłaty pocztowe, usługi informatyczne, wypłatę ekwiwalentu za odzież pracownikom, zakup znaczków, zakup materiałów biurowych, za prenumeratę czasopism i wywóz nieczystości.</t>
  </si>
  <si>
    <t>* Wydatki majątkowe</t>
  </si>
  <si>
    <t>część opisowa</t>
  </si>
  <si>
    <t>1. Zakup licencji programu EXEL i WORD - 3 stanowiska. Realizacja nastąpi w II półroczu 2005 r.</t>
  </si>
  <si>
    <t>Pozostała działalność</t>
  </si>
  <si>
    <t>* Wydatki bieżące</t>
  </si>
  <si>
    <t>część opisowa</t>
  </si>
  <si>
    <t>1. Świadczenia społeczne - rządowy program "Posiłek dla potrzebujących" (dotacja Wojewody)</t>
  </si>
  <si>
    <t>2. Wyna+D427grodzenia i pochodne od wynagrodzeń - umowa zlecenie za przeprowadzenie wywiadów u osób ubiegających się o przyznanie dodatku mieszkaniowego</t>
  </si>
  <si>
    <t>16.</t>
  </si>
  <si>
    <t>Edukacyjna opieka wychowawcza</t>
  </si>
  <si>
    <t>Świetlice szkolne:</t>
  </si>
  <si>
    <t>w tym:</t>
  </si>
  <si>
    <t>Świetlica ZSOiT w  miejscowości Kuźnia Raciborska:</t>
  </si>
  <si>
    <t>* Wydatki bieżące:</t>
  </si>
  <si>
    <t>część opisowa</t>
  </si>
  <si>
    <t>1. Wynagrodzenia i pochodne od wynagrodzeń</t>
  </si>
  <si>
    <t>2. Pozostałe wydatki, w tym:</t>
  </si>
  <si>
    <t>ZFŚS - 2.450 zł</t>
  </si>
  <si>
    <t>Świetlica ZSO w miejscowości Rudy</t>
  </si>
  <si>
    <t>* Wydatki bieżące:</t>
  </si>
  <si>
    <t>część opisowa</t>
  </si>
  <si>
    <t>1. Wynagrodzenia i pochodne od wynagrodzeń</t>
  </si>
  <si>
    <t>2. Pozostałe wydatki, w tym:</t>
  </si>
  <si>
    <t xml:space="preserve">ZFŚS - 4.950 zł, dodatek wiejski i mieszkaniowy - 2.484 zł, energia elektryczna i woda - 3.549 zł, ogrzewanie stołówki - 9.000 zł. </t>
  </si>
  <si>
    <t>Świetlica Szkoła Podstawowa w miejscowości Kuźnia Raciborska</t>
  </si>
  <si>
    <t>* Wydatki bieżące:</t>
  </si>
  <si>
    <t>część opisowa</t>
  </si>
  <si>
    <t>1. Wynagrodzenia i pochodne od wynagrodzeń</t>
  </si>
  <si>
    <t>2. Pozostałe wydatki, w tym:</t>
  </si>
  <si>
    <t>ZFŚS - 6.400 zł.</t>
  </si>
  <si>
    <t>85415</t>
  </si>
  <si>
    <t>Pomoc materialna dla uczniów</t>
  </si>
  <si>
    <t>* Wydatki bieżące:</t>
  </si>
  <si>
    <t>część opisowa</t>
  </si>
  <si>
    <t>1. Pozostałe wydatki, w tym:</t>
  </si>
  <si>
    <t>wypłata stypendium z EFS dla 31 uczniów mieszkających na terenach wiejskich w wysokości 10.866 zł</t>
  </si>
  <si>
    <t>Dokształcanie i doskonalenie nauczycieli</t>
  </si>
  <si>
    <t>* Wydatki bieżące:</t>
  </si>
  <si>
    <t>część opisowa</t>
  </si>
  <si>
    <t>1. Pozostałe wydatki</t>
  </si>
  <si>
    <t>17.</t>
  </si>
  <si>
    <t>Gospodarka komunalna i ochrona środowiska</t>
  </si>
  <si>
    <t>Gospodarka odpadami</t>
  </si>
  <si>
    <t>Wydatki bieżące:</t>
  </si>
  <si>
    <t>część opisowa</t>
  </si>
  <si>
    <t>1.Rekultywacja dzikich wysypisk śmieci</t>
  </si>
  <si>
    <t>Oczyszczanie miast i wsi</t>
  </si>
  <si>
    <t>* Wydatki bieżące:</t>
  </si>
  <si>
    <t>część opisowa</t>
  </si>
  <si>
    <t>1. Dotacja przedmiotowa z budżetu dla   zakładu budżetowego ( w tym: zimowe utrzymanie dróg gminnych - 20 000 zł)</t>
  </si>
  <si>
    <t>2.Wydatki na utrzymanie czystości na terenie  Gminy</t>
  </si>
  <si>
    <t>3.Wydatki na uregulowanie zjawiska bezdomnych zwierząt na terenie Gminy Kuźnia Raciborska</t>
  </si>
  <si>
    <t>4. Pozostałe wydatki (Wydatki do dyspozycji jednostek pomocniczych)</t>
  </si>
  <si>
    <t>Utrzymanie zieleni w miastach i gminach</t>
  </si>
  <si>
    <t>* Wydatki bieżące:</t>
  </si>
  <si>
    <t>część opisowa</t>
  </si>
  <si>
    <t>1. Dotacja przedmiotowa z budżetu dla zakładu budżetowego</t>
  </si>
  <si>
    <t>2. Wycinka drzew i krzewów na terenie  miasta i gminy</t>
  </si>
  <si>
    <t>Oświetlenie ulic, placów i dróg</t>
  </si>
  <si>
    <t>* Wydatki bieżące:</t>
  </si>
  <si>
    <t>część opisowa</t>
  </si>
  <si>
    <t>1. Zakup energii elektrycznej</t>
  </si>
  <si>
    <t>2. Zakup usług remontowych (utrzymanie punktów świetlnych)</t>
  </si>
  <si>
    <t>3. Zakup opraw energooszczędnych oświetlenia ulicznego</t>
  </si>
  <si>
    <t>*Wydatki majątkowe:</t>
  </si>
  <si>
    <t>część opisowa</t>
  </si>
  <si>
    <t>1. Budowa sieci oświetlenia ulicznego Turze-Siedliska-Budziska. Etap III (odcinek Budziska-Turze)</t>
  </si>
  <si>
    <t>2. Dobudowa punktów oświetlenia ulicznego na terenie gminy</t>
  </si>
  <si>
    <t>Pozostała działalność</t>
  </si>
  <si>
    <t>* Wydatki bieżące</t>
  </si>
  <si>
    <t>część opisowa</t>
  </si>
  <si>
    <t>1. Dotacja przedmiotowa dla zakładu budżetowego - utrzymanie targowiska</t>
  </si>
  <si>
    <t>2. Wynagrodzenia bezosobowe</t>
  </si>
  <si>
    <t>część opisowa</t>
  </si>
  <si>
    <t xml:space="preserve">3. Zakup tablic ogłoszeniowych dla poszczególnych miejscowości na terenie gminy </t>
  </si>
  <si>
    <t>4. Zakup usług pozostałych (utylizacja  padliny)</t>
  </si>
  <si>
    <t>5. Pozostałe wydatki (Wydatki do dyspozycji jednostek pomocniczych)</t>
  </si>
  <si>
    <t>Wydatki majątkowe:</t>
  </si>
  <si>
    <t>część opisowa</t>
  </si>
  <si>
    <t>1. Budowa sieci wodociągowej - do osady "Górna Huta" w miejscowości Kuźnia Raciborska</t>
  </si>
  <si>
    <t>2. Zabudowa skrzynki elektrycznej w Parku Dębina w miejscowości Kuźnia Raciborska</t>
  </si>
  <si>
    <t>3. Wykonanie zadaszenia w Parku Dębina w miejscowości Kuźnia Raciborska</t>
  </si>
  <si>
    <t>18.</t>
  </si>
  <si>
    <t>Kultura i ochrona dziedzictwa narodowego</t>
  </si>
  <si>
    <t>Domy i ośrodki kultury, świetlice i kluby</t>
  </si>
  <si>
    <t>* Wydatki bieżące:</t>
  </si>
  <si>
    <t>część opisowa</t>
  </si>
  <si>
    <t xml:space="preserve">1. Dotacja podmiotowa z budżetu dla   instytucji kultury </t>
  </si>
  <si>
    <t>2. Pozostałe wydatki (Wydatki do dyspozycji jednostek pomocniczych)</t>
  </si>
  <si>
    <t>Biblioteki</t>
  </si>
  <si>
    <t>Wydatki bieżące:</t>
  </si>
  <si>
    <t>część opisowa</t>
  </si>
  <si>
    <t>1. Dotacja podmiotowa z budżetu dla  instytucji kultury</t>
  </si>
  <si>
    <t>92120</t>
  </si>
  <si>
    <t xml:space="preserve">Ochrona zabytków i opieka nad zabytkami </t>
  </si>
  <si>
    <t>Wydatki bieżące:</t>
  </si>
  <si>
    <t>część opisowa</t>
  </si>
  <si>
    <t>1. Remont budynków przy ul. Szkolnej w Rudach</t>
  </si>
  <si>
    <t>2. Przegląd techniczny instalacji elektrycznej lokomotywowni - budynki przy ul. Szkolnej w Rudach</t>
  </si>
  <si>
    <t>Pozostała działalność</t>
  </si>
  <si>
    <t>* Wydatki bieżące:</t>
  </si>
  <si>
    <t>część opisowa</t>
  </si>
  <si>
    <t xml:space="preserve">1. Pozostałe wydatki </t>
  </si>
  <si>
    <t>2. Pozostałe wydatki (Wydatki do dyspozycji jednostek pomocniczych)</t>
  </si>
  <si>
    <t>* Wydatki majątkowe:</t>
  </si>
  <si>
    <t>część opisowa</t>
  </si>
  <si>
    <t>1. Zakup lokomotywy dla Stacji Wąskotorowej w Rudach</t>
  </si>
  <si>
    <t>19.</t>
  </si>
  <si>
    <t>Kultura fizyczna i sport</t>
  </si>
  <si>
    <t>92601</t>
  </si>
  <si>
    <t>Obiekty sportowe</t>
  </si>
  <si>
    <t>Wydatki bieżące:</t>
  </si>
  <si>
    <t>cześć opisowa</t>
  </si>
  <si>
    <t>1.Remont budynku szatni na boisku LKS Ruda Kozielska</t>
  </si>
  <si>
    <t>2. Remonty obiektów sportowych</t>
  </si>
  <si>
    <t>Wydatki majątkowe:</t>
  </si>
  <si>
    <t>część opisowa</t>
  </si>
  <si>
    <t>1. Zabudowa skrzynki elektrycznej na boisku LKS Rudy w miejscowości Rudy</t>
  </si>
  <si>
    <t>Pozostała działalność</t>
  </si>
  <si>
    <t>* Wydatki bieżące:</t>
  </si>
  <si>
    <t>część opisowa</t>
  </si>
  <si>
    <t>1. Pozostałe wydatki, w tym:</t>
  </si>
  <si>
    <t>nagrody dla uczniów biorących udział w zawodach sportowych - 4.002 zł.</t>
  </si>
  <si>
    <t>RAZEM WYDATKI</t>
  </si>
  <si>
    <t>Załącznik Nr 3 do Zarządzenia Burmistrza Miasta Nr B.0151-160/05</t>
  </si>
  <si>
    <t>z dnia 29 sierpnia 2005 r.</t>
  </si>
  <si>
    <t xml:space="preserve">WYKONANIE WYDATKÓW INWESTYCYJNYCH W PIERWSZYM PÓŁROCZU 2005r. </t>
  </si>
  <si>
    <t>(w złotych)</t>
  </si>
  <si>
    <t>Lp.</t>
  </si>
  <si>
    <t>Dział</t>
  </si>
  <si>
    <t>Rozdział</t>
  </si>
  <si>
    <t>Nazwa</t>
  </si>
  <si>
    <t>Plan po zmianach</t>
  </si>
  <si>
    <t>Wykonanie</t>
  </si>
  <si>
    <t>%</t>
  </si>
  <si>
    <t>1.</t>
  </si>
  <si>
    <t>010</t>
  </si>
  <si>
    <t xml:space="preserve">Rolnictwo i łowiectwo </t>
  </si>
  <si>
    <t>01010</t>
  </si>
  <si>
    <t>Infrastruktura wodociągowa i sanitacyjna wsi:</t>
  </si>
  <si>
    <t>* Wydatki majątkowe:</t>
  </si>
  <si>
    <t>część opisowa</t>
  </si>
  <si>
    <t>1. Budowa sieci wodociągowej w miejscowości  Rudy, przysiółek Biały Dwór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</si>
  <si>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</si>
  <si>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</si>
  <si>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- ul. Dąbrowskiego w miejscowości Siedliska</t>
  </si>
  <si>
    <t>2.</t>
  </si>
  <si>
    <t>600</t>
  </si>
  <si>
    <t>Transport i łączność</t>
  </si>
  <si>
    <t>60013</t>
  </si>
  <si>
    <t>Drogi publiczne wojewódzkie</t>
  </si>
  <si>
    <t>*Wydatki majątkowe:</t>
  </si>
  <si>
    <t>część opisowa</t>
  </si>
  <si>
    <t>1.Pomoc finansowa dla Województwa Śląskiego na budowę kładki dla pieszych w ciągu drogi wojewódzkiej DW425 nad rzeką Rudką w KM 13+540 w miejscowości Kuźnia Raciborska</t>
  </si>
  <si>
    <t>2.Pomoc finansowa dla Województwa Śląskiego na budowę kładki dla pieszych w ciągu drogi wojewódzkiej DW919 nad rzeką Rudka w KM 23+168 w miejscowości Rudy.</t>
  </si>
  <si>
    <t>Drogi publiczne gminne</t>
  </si>
  <si>
    <t>* Wydatki majątkowe:</t>
  </si>
  <si>
    <t>część opisowa</t>
  </si>
  <si>
    <t>1. Budowa odcinka drogi gminnej "do Mirka" w miejscowości Turze</t>
  </si>
  <si>
    <t>2. Modernizacja ul. Wypoczynkowej w miejscowości Jankowice</t>
  </si>
  <si>
    <t>3. Opracowanie dokumentacji technicznej na budowę ul. Szybki w miejscowości Rudy</t>
  </si>
  <si>
    <t>4.Opracowanie dokumentacji technicznej na budowę ul. Biały Dwór w miejscowości Rudy</t>
  </si>
  <si>
    <t>5. Modernizacja centrum wsi Turze</t>
  </si>
  <si>
    <t>6. Modernizacja centrum wsi Rudy</t>
  </si>
  <si>
    <t>3.</t>
  </si>
  <si>
    <t>Gospodarka mieszkaniowa</t>
  </si>
  <si>
    <t>Gospodarka gruntami i nieruchomościami</t>
  </si>
  <si>
    <t>* Wydatki majątkowe:</t>
  </si>
  <si>
    <t>część opisowa</t>
  </si>
  <si>
    <t xml:space="preserve">1. Wykupy gruntów </t>
  </si>
  <si>
    <t>2. Wykup gruntu i budynku sklepu pod Świetlice Wiejską w miejscowości Ruda</t>
  </si>
  <si>
    <t>4.</t>
  </si>
  <si>
    <t>Administracja publiczna</t>
  </si>
  <si>
    <t>Urzędy gmin (miast i miast na prawach powiatu)</t>
  </si>
  <si>
    <t>* Wydatki majątkowe:</t>
  </si>
  <si>
    <t>część opisowa</t>
  </si>
  <si>
    <t>1. Informatyzacja Urzędu Miejskiego</t>
  </si>
  <si>
    <t>2. Modernizacja wewnętrzna instalacji c.o. wraz z rozbudową magazynu paliwa</t>
  </si>
  <si>
    <t>5.</t>
  </si>
  <si>
    <t>Bezpieczeństwo publiczne i ochrona przeciwpożarowa</t>
  </si>
  <si>
    <t>Komendy wojewódzkie Policji</t>
  </si>
  <si>
    <t>* Wydatki majątkowe</t>
  </si>
  <si>
    <t>część opisowa</t>
  </si>
  <si>
    <t>1.Dofinansowanie zakupu samochodu dla Posterunku Policji w Kuźni Raciborskiej (wpłata na Fundusz Wsparcia Policji)</t>
  </si>
  <si>
    <t>Ochotnicze straże pożarne</t>
  </si>
  <si>
    <t>* Wydatki majątkowe:</t>
  </si>
  <si>
    <t>część opisowa</t>
  </si>
  <si>
    <t>1. Modernizacja i rozbudowa budynku OSP Budziska</t>
  </si>
  <si>
    <t>2. Projekt techniczny zabezpieczenia budynku OSP Kuźnia Raciborska</t>
  </si>
  <si>
    <t>Obrona cywilna</t>
  </si>
  <si>
    <t>* Wydatki majątkowe:</t>
  </si>
  <si>
    <t>część opisowa</t>
  </si>
  <si>
    <t>1. Zakup i instalacja systemu urządzeń radiowych RSWS w jednostkach OSP - OSP Budziska</t>
  </si>
  <si>
    <t>6.</t>
  </si>
  <si>
    <t>Oświata i wychowanie</t>
  </si>
  <si>
    <t>Szkoły podstawowe</t>
  </si>
  <si>
    <t>w tym:</t>
  </si>
  <si>
    <t>Szkoła Podstawowa w miejscowości Kuźnia Raciborska</t>
  </si>
  <si>
    <t>* Wydatki majątkowe:</t>
  </si>
  <si>
    <t>część opisowa</t>
  </si>
  <si>
    <t xml:space="preserve">1. Modernizacja kotłowni i instalacji centralnego ogrzewania </t>
  </si>
  <si>
    <t>Przedszkola:</t>
  </si>
  <si>
    <t>w tym:</t>
  </si>
  <si>
    <t>Przedszkole Nr 1 w Kuźni Raciborskiej</t>
  </si>
  <si>
    <t>* Wydatki majątkowe</t>
  </si>
  <si>
    <t>część opisowa</t>
  </si>
  <si>
    <t>1. Zakup patelni elektrycznej - realizacja w II półroczu 2005 r.</t>
  </si>
  <si>
    <t>Przedszkole Nr 2 w Kuźni Raciborskiej</t>
  </si>
  <si>
    <t>* Wydatki majątkowe</t>
  </si>
  <si>
    <t>część opisowa</t>
  </si>
  <si>
    <t xml:space="preserve">1. Zakup patelni elektrycznej </t>
  </si>
  <si>
    <t>Gimnazja:</t>
  </si>
  <si>
    <t>w tym:</t>
  </si>
  <si>
    <t>Gimnazjum Rudy</t>
  </si>
  <si>
    <t>*Wydatki majątkowe:</t>
  </si>
  <si>
    <t>część opisowa</t>
  </si>
  <si>
    <t>1.Budowa hali sportowej wraz z zapleczem technicznym przy ZSO w miejscowości Rudy</t>
  </si>
  <si>
    <t>Gimnazjum w Kuźni Raciborskiej</t>
  </si>
  <si>
    <t>* Wydatki majątkowe:</t>
  </si>
  <si>
    <t>część opisowa</t>
  </si>
  <si>
    <t xml:space="preserve">1. Termomodernizacja przegród zewnętrznych i wymiana stolarki w obiektach ZSOiT przy ul. Piaskowej w Kuźni Raciborskiej </t>
  </si>
  <si>
    <t>Zespoły obsługi ekonomiczno-administracyjnej szkół</t>
  </si>
  <si>
    <t>* Wydatki majątkowe:</t>
  </si>
  <si>
    <t>część opisowa</t>
  </si>
  <si>
    <t>1. Zakup komputera z oprogramowaniem</t>
  </si>
  <si>
    <t>7.</t>
  </si>
  <si>
    <t>Pomoc społeczna</t>
  </si>
  <si>
    <t>Ośrodki pomocy społecznej</t>
  </si>
  <si>
    <t>* Wydatki majątkowe</t>
  </si>
  <si>
    <t>część opisowa</t>
  </si>
  <si>
    <t>1. Zakup licencji programu EXEL i WORD - 3 stanowiska. Realizacja nastąpi w II półroczu 2005 r.</t>
  </si>
  <si>
    <t>8.</t>
  </si>
  <si>
    <t>Gospodarka komunalna i ochrona środowiska</t>
  </si>
  <si>
    <t>Oświetlenie ulic, placów i dróg</t>
  </si>
  <si>
    <t>*Wydatki majątkowe:</t>
  </si>
  <si>
    <t>część opisowa</t>
  </si>
  <si>
    <t>1. Budowa sieci oświetlenia ulicznego Turze-Siedliska-Budziska. Etap III (odcinek Budziska-Turze)</t>
  </si>
  <si>
    <t>2. Dobudowa punktów oświetlenia ulicznego na terenie gminy</t>
  </si>
  <si>
    <t>Pozostała działalność</t>
  </si>
  <si>
    <t>Wydatki majątkowe:</t>
  </si>
  <si>
    <t>część opisowa</t>
  </si>
  <si>
    <t>1. Budowa sieci wodociągowej - do osady "Górna Huta" w miejscowości Kuźnia Raciborska</t>
  </si>
  <si>
    <t>2. Zabudowa skrzynki elektrycznej w Parku Dębina w miejscowości Kuźnia Raciborska</t>
  </si>
  <si>
    <t>3. Wykonanie zadaszenia w Parku Dębina w miejscowości Kuźnia Raciborska</t>
  </si>
  <si>
    <t>9.</t>
  </si>
  <si>
    <t>Kultura i ochrona dziedzictwa narodowego</t>
  </si>
  <si>
    <t>Pozostała działalność</t>
  </si>
  <si>
    <t>* Wydatki majątkowe:</t>
  </si>
  <si>
    <t>część opisowa</t>
  </si>
  <si>
    <t>1. Zakup lokomotywy dla Stacji Wąskotorowej w Rudach</t>
  </si>
  <si>
    <t>10.</t>
  </si>
  <si>
    <t>Kultura fizyczna i sport</t>
  </si>
  <si>
    <t>92601</t>
  </si>
  <si>
    <t>Obiekty sportowe</t>
  </si>
  <si>
    <t>Wydatki majątkowe:</t>
  </si>
  <si>
    <t>część opisowa</t>
  </si>
  <si>
    <t>1. Zabudowa skrzynki elektrycznej na boisku LKS Rudy w miejscowości Rudy</t>
  </si>
  <si>
    <t>Razem wydatki majątkowe</t>
  </si>
  <si>
    <t>Zał.Nr......do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</si>
</sst>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  <numFmt numFmtId="167" formatCode="0.00%"/>
    <numFmt numFmtId="168" formatCode="_-* #,##0.00 _z_ł_-;-* #,##0.00 _z_ł_-;_-* -?? _z_ł_-;_-@_-"/>
    <numFmt numFmtId="169" formatCode="#,##0.00"/>
  </numFmts>
  <fonts count="1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6" fontId="0" fillId="2" borderId="1" xfId="0" applyNumberFormat="1" applyFill="1" applyBorder="1" applyAlignment="1">
      <alignment horizontal="right"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horizontal="right" vertical="center"/>
    </xf>
    <xf numFmtId="164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/>
    </xf>
    <xf numFmtId="167" fontId="5" fillId="3" borderId="1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/>
    </xf>
    <xf numFmtId="164" fontId="0" fillId="3" borderId="0" xfId="0" applyFont="1" applyFill="1" applyBorder="1" applyAlignment="1">
      <alignment/>
    </xf>
    <xf numFmtId="166" fontId="0" fillId="2" borderId="1" xfId="0" applyNumberFormat="1" applyFont="1" applyFill="1" applyBorder="1" applyAlignment="1">
      <alignment horizontal="right" vertical="center"/>
    </xf>
    <xf numFmtId="164" fontId="0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 vertical="center"/>
    </xf>
    <xf numFmtId="164" fontId="0" fillId="2" borderId="1" xfId="0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right" vertical="center"/>
    </xf>
    <xf numFmtId="165" fontId="6" fillId="2" borderId="1" xfId="15" applyNumberFormat="1" applyFont="1" applyFill="1" applyBorder="1" applyAlignment="1" applyProtection="1">
      <alignment horizontal="right" vertical="center"/>
      <protection/>
    </xf>
    <xf numFmtId="165" fontId="0" fillId="2" borderId="1" xfId="15" applyNumberFormat="1" applyFont="1" applyFill="1" applyBorder="1" applyAlignment="1" applyProtection="1">
      <alignment horizontal="right" vertical="center"/>
      <protection/>
    </xf>
    <xf numFmtId="165" fontId="1" fillId="2" borderId="1" xfId="15" applyNumberFormat="1" applyFont="1" applyFill="1" applyBorder="1" applyAlignment="1" applyProtection="1">
      <alignment horizontal="right" vertical="center"/>
      <protection/>
    </xf>
    <xf numFmtId="164" fontId="0" fillId="2" borderId="1" xfId="0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 horizontal="right" vertical="center"/>
    </xf>
    <xf numFmtId="165" fontId="1" fillId="5" borderId="0" xfId="0" applyNumberFormat="1" applyFont="1" applyFill="1" applyBorder="1" applyAlignment="1">
      <alignment/>
    </xf>
    <xf numFmtId="164" fontId="2" fillId="3" borderId="1" xfId="0" applyFont="1" applyFill="1" applyBorder="1" applyAlignment="1">
      <alignment horizontal="left" vertical="center" wrapText="1"/>
    </xf>
    <xf numFmtId="165" fontId="2" fillId="3" borderId="1" xfId="15" applyNumberFormat="1" applyFont="1" applyFill="1" applyBorder="1" applyAlignment="1" applyProtection="1">
      <alignment horizontal="right" vertical="center"/>
      <protection/>
    </xf>
    <xf numFmtId="165" fontId="5" fillId="3" borderId="1" xfId="15" applyNumberFormat="1" applyFont="1" applyFill="1" applyBorder="1" applyAlignment="1" applyProtection="1">
      <alignment horizontal="right" vertical="center"/>
      <protection/>
    </xf>
    <xf numFmtId="167" fontId="5" fillId="3" borderId="1" xfId="0" applyNumberFormat="1" applyFont="1" applyFill="1" applyBorder="1" applyAlignment="1">
      <alignment horizontal="right" vertical="center"/>
    </xf>
    <xf numFmtId="164" fontId="0" fillId="3" borderId="0" xfId="0" applyFill="1" applyBorder="1" applyAlignment="1">
      <alignment/>
    </xf>
    <xf numFmtId="165" fontId="2" fillId="3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6" fillId="0" borderId="0" xfId="0" applyFont="1" applyBorder="1" applyAlignment="1">
      <alignment/>
    </xf>
    <xf numFmtId="165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right" vertical="center"/>
    </xf>
    <xf numFmtId="169" fontId="0" fillId="0" borderId="0" xfId="0" applyNumberFormat="1" applyBorder="1" applyAlignment="1">
      <alignment/>
    </xf>
    <xf numFmtId="166" fontId="0" fillId="2" borderId="2" xfId="0" applyNumberFormat="1" applyFill="1" applyBorder="1" applyAlignment="1">
      <alignment horizontal="center" vertical="center" wrapText="1"/>
    </xf>
    <xf numFmtId="166" fontId="0" fillId="2" borderId="3" xfId="0" applyNumberForma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166" fontId="0" fillId="2" borderId="5" xfId="0" applyNumberForma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horizontal="center" vertical="center" wrapText="1"/>
    </xf>
    <xf numFmtId="166" fontId="0" fillId="2" borderId="7" xfId="0" applyNumberFormat="1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169" fontId="0" fillId="3" borderId="0" xfId="0" applyNumberFormat="1" applyFill="1" applyBorder="1" applyAlignment="1">
      <alignment/>
    </xf>
    <xf numFmtId="164" fontId="0" fillId="0" borderId="1" xfId="0" applyBorder="1" applyAlignment="1">
      <alignment/>
    </xf>
    <xf numFmtId="166" fontId="0" fillId="3" borderId="1" xfId="0" applyNumberFormat="1" applyFill="1" applyBorder="1" applyAlignment="1">
      <alignment horizontal="right" vertical="center"/>
    </xf>
    <xf numFmtId="164" fontId="0" fillId="0" borderId="1" xfId="0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ill="1" applyBorder="1" applyAlignment="1">
      <alignment vertical="center"/>
    </xf>
    <xf numFmtId="166" fontId="0" fillId="2" borderId="1" xfId="0" applyNumberForma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6" fontId="0" fillId="2" borderId="1" xfId="0" applyNumberFormat="1" applyFont="1" applyFill="1" applyBorder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horizontal="center" vertical="center"/>
    </xf>
    <xf numFmtId="166" fontId="0" fillId="2" borderId="6" xfId="0" applyNumberFormat="1" applyFont="1" applyFill="1" applyBorder="1" applyAlignment="1">
      <alignment horizontal="center" vertical="center"/>
    </xf>
    <xf numFmtId="166" fontId="0" fillId="2" borderId="7" xfId="0" applyNumberFormat="1" applyFont="1" applyFill="1" applyBorder="1" applyAlignment="1">
      <alignment horizontal="center" vertical="center"/>
    </xf>
    <xf numFmtId="166" fontId="0" fillId="2" borderId="8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6" fontId="0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164" fontId="0" fillId="2" borderId="1" xfId="0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center"/>
    </xf>
    <xf numFmtId="166" fontId="0" fillId="2" borderId="9" xfId="0" applyNumberForma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4" fontId="0" fillId="2" borderId="0" xfId="0" applyFill="1" applyBorder="1" applyAlignment="1">
      <alignment vertical="center" wrapText="1"/>
    </xf>
    <xf numFmtId="164" fontId="0" fillId="2" borderId="0" xfId="0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167" fontId="5" fillId="3" borderId="1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vertical="center" wrapText="1"/>
    </xf>
    <xf numFmtId="167" fontId="2" fillId="3" borderId="0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5" fontId="6" fillId="2" borderId="1" xfId="15" applyNumberFormat="1" applyFont="1" applyFill="1" applyBorder="1" applyAlignment="1" applyProtection="1">
      <alignment horizontal="right" vertical="center" wrapText="1"/>
      <protection/>
    </xf>
    <xf numFmtId="165" fontId="0" fillId="2" borderId="1" xfId="0" applyNumberForma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165" fontId="0" fillId="2" borderId="0" xfId="0" applyNumberFormat="1" applyFill="1" applyBorder="1" applyAlignment="1">
      <alignment horizontal="right" vertical="center" wrapText="1"/>
    </xf>
    <xf numFmtId="167" fontId="1" fillId="2" borderId="0" xfId="0" applyNumberFormat="1" applyFon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right" vertical="center" wrapText="1"/>
    </xf>
    <xf numFmtId="165" fontId="0" fillId="2" borderId="1" xfId="15" applyNumberFormat="1" applyFont="1" applyFill="1" applyBorder="1" applyAlignment="1" applyProtection="1">
      <alignment horizontal="right" vertical="center" wrapText="1"/>
      <protection/>
    </xf>
    <xf numFmtId="165" fontId="1" fillId="2" borderId="1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1" xfId="15" applyNumberFormat="1" applyFont="1" applyFill="1" applyBorder="1" applyAlignment="1" applyProtection="1">
      <alignment horizontal="right" vertical="center" wrapText="1"/>
      <protection/>
    </xf>
    <xf numFmtId="165" fontId="1" fillId="2" borderId="0" xfId="15" applyNumberFormat="1" applyFont="1" applyFill="1" applyBorder="1" applyAlignment="1" applyProtection="1">
      <alignment horizontal="right" vertical="center" wrapText="1"/>
      <protection/>
    </xf>
    <xf numFmtId="164" fontId="0" fillId="2" borderId="1" xfId="0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vertical="center" wrapText="1"/>
    </xf>
    <xf numFmtId="167" fontId="2" fillId="3" borderId="0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4" fontId="0" fillId="2" borderId="1" xfId="0" applyFill="1" applyBorder="1" applyAlignment="1">
      <alignment horizontal="right" vertical="center" wrapText="1"/>
    </xf>
    <xf numFmtId="164" fontId="8" fillId="3" borderId="0" xfId="0" applyFont="1" applyFill="1" applyBorder="1" applyAlignment="1">
      <alignment vertical="center" wrapText="1"/>
    </xf>
    <xf numFmtId="167" fontId="8" fillId="3" borderId="0" xfId="0" applyNumberFormat="1" applyFont="1" applyFill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0" fillId="2" borderId="1" xfId="0" applyNumberFormat="1" applyFill="1" applyBorder="1" applyAlignment="1">
      <alignment vertical="center" wrapText="1"/>
    </xf>
    <xf numFmtId="165" fontId="2" fillId="3" borderId="1" xfId="15" applyNumberFormat="1" applyFont="1" applyFill="1" applyBorder="1" applyAlignment="1" applyProtection="1">
      <alignment horizontal="right" vertical="center" wrapText="1"/>
      <protection/>
    </xf>
    <xf numFmtId="166" fontId="2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4" fontId="6" fillId="0" borderId="0" xfId="0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167" fontId="1" fillId="2" borderId="11" xfId="0" applyNumberFormat="1" applyFont="1" applyFill="1" applyBorder="1" applyAlignment="1">
      <alignment horizontal="right" vertical="center"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7"/>
  <sheetViews>
    <sheetView tabSelected="1" workbookViewId="0" topLeftCell="A1">
      <selection activeCell="J106" sqref="J106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7.25390625" style="1" customWidth="1"/>
    <col min="4" max="4" width="35.25390625" style="1" customWidth="1"/>
    <col min="5" max="5" width="10.125" style="1" customWidth="1"/>
    <col min="6" max="6" width="9.375" style="1" customWidth="1"/>
    <col min="7" max="7" width="8.625" style="1" customWidth="1"/>
    <col min="8" max="8" width="11.00390625" style="2" customWidth="1"/>
    <col min="9" max="9" width="14.375" style="2" customWidth="1"/>
    <col min="10" max="256" width="9.00390625" style="0" customWidth="1"/>
  </cols>
  <sheetData>
    <row r="1" spans="1:7" ht="12.75">
      <c r="A1" s="3"/>
      <c r="B1" s="3"/>
      <c r="C1" s="3"/>
      <c r="D1" s="4" t="s">
        <v>0</v>
      </c>
      <c r="E1" s="4"/>
      <c r="F1" s="4"/>
      <c r="G1" s="4"/>
    </row>
    <row r="2" spans="1:7" ht="12.75">
      <c r="A2" s="3"/>
      <c r="B2" s="3"/>
      <c r="C2" s="3"/>
      <c r="D2" s="5"/>
      <c r="E2" s="6" t="s">
        <v>1</v>
      </c>
      <c r="F2" s="6"/>
      <c r="G2" s="6"/>
    </row>
    <row r="3" spans="1:7" ht="12.75">
      <c r="A3" s="3"/>
      <c r="B3" s="3"/>
      <c r="C3" s="3"/>
      <c r="D3" s="3"/>
      <c r="E3" s="7"/>
      <c r="F3" s="7"/>
      <c r="G3" s="7"/>
    </row>
    <row r="4" spans="1:7" ht="12.75">
      <c r="A4" s="8" t="s">
        <v>2</v>
      </c>
      <c r="B4" s="8"/>
      <c r="C4" s="8"/>
      <c r="D4" s="8"/>
      <c r="E4" s="8"/>
      <c r="F4" s="8"/>
      <c r="G4" s="8"/>
    </row>
    <row r="5" spans="1:7" ht="12.75">
      <c r="A5" s="8" t="s">
        <v>3</v>
      </c>
      <c r="B5" s="8"/>
      <c r="C5" s="8"/>
      <c r="D5" s="8"/>
      <c r="E5" s="8"/>
      <c r="F5" s="8"/>
      <c r="G5" s="8"/>
    </row>
    <row r="6" spans="1:7" ht="24.75" customHeight="1">
      <c r="A6" s="3"/>
      <c r="B6" s="3"/>
      <c r="C6" s="3"/>
      <c r="D6" s="3"/>
      <c r="E6" s="3"/>
      <c r="F6" s="9"/>
      <c r="G6" s="10"/>
    </row>
    <row r="7" spans="1:9" s="17" customFormat="1" ht="21.75">
      <c r="A7" s="11" t="s">
        <v>4</v>
      </c>
      <c r="B7" s="11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 t="s">
        <v>10</v>
      </c>
      <c r="H7" s="16"/>
      <c r="I7" s="16"/>
    </row>
    <row r="8" spans="1:9" s="22" customFormat="1" ht="12.75">
      <c r="A8" s="18">
        <v>1</v>
      </c>
      <c r="B8" s="18">
        <v>2</v>
      </c>
      <c r="C8" s="18">
        <v>3</v>
      </c>
      <c r="D8" s="19">
        <v>4</v>
      </c>
      <c r="E8" s="19">
        <v>5</v>
      </c>
      <c r="F8" s="20">
        <v>6</v>
      </c>
      <c r="G8" s="20">
        <v>7</v>
      </c>
      <c r="H8" s="21"/>
      <c r="I8" s="21"/>
    </row>
    <row r="9" spans="1:9" ht="12.75">
      <c r="A9" s="23"/>
      <c r="B9" s="23"/>
      <c r="C9" s="23"/>
      <c r="D9" s="24"/>
      <c r="E9" s="25"/>
      <c r="F9" s="26"/>
      <c r="G9" s="26"/>
      <c r="H9" s="27"/>
      <c r="I9" s="27"/>
    </row>
    <row r="10" spans="1:9" s="33" customFormat="1" ht="12.75">
      <c r="A10" s="28" t="s">
        <v>11</v>
      </c>
      <c r="B10" s="28" t="s">
        <v>12</v>
      </c>
      <c r="C10" s="28"/>
      <c r="D10" s="29" t="s">
        <v>13</v>
      </c>
      <c r="E10" s="30">
        <f>SUM(E12,E16,E23,E27)</f>
        <v>570720</v>
      </c>
      <c r="F10" s="30">
        <f>SUM(F12,F16,F23,F27)</f>
        <v>31014</v>
      </c>
      <c r="G10" s="31">
        <f>F10/E10</f>
        <v>0.05434188393608074</v>
      </c>
      <c r="H10" s="32"/>
      <c r="I10" s="32"/>
    </row>
    <row r="11" spans="1:9" ht="12.75">
      <c r="A11" s="34"/>
      <c r="B11" s="34"/>
      <c r="C11" s="34"/>
      <c r="D11" s="35"/>
      <c r="E11" s="36"/>
      <c r="F11" s="26"/>
      <c r="G11" s="37"/>
      <c r="H11" s="27"/>
      <c r="I11" s="27"/>
    </row>
    <row r="12" spans="1:9" ht="12.75">
      <c r="A12" s="38"/>
      <c r="B12" s="38"/>
      <c r="C12" s="38" t="s">
        <v>14</v>
      </c>
      <c r="D12" s="39" t="s">
        <v>15</v>
      </c>
      <c r="E12" s="40">
        <f>E13</f>
        <v>25000</v>
      </c>
      <c r="F12" s="41">
        <f>SUM(F13)</f>
        <v>25000</v>
      </c>
      <c r="G12" s="42">
        <f>F12/E12</f>
        <v>1</v>
      </c>
      <c r="H12" s="27"/>
      <c r="I12" s="27"/>
    </row>
    <row r="13" spans="1:9" ht="12.75">
      <c r="A13" s="43"/>
      <c r="B13" s="43"/>
      <c r="C13" s="43"/>
      <c r="D13" s="44" t="s">
        <v>16</v>
      </c>
      <c r="E13" s="45">
        <f>E14</f>
        <v>25000</v>
      </c>
      <c r="F13" s="46">
        <f>SUM(F14)</f>
        <v>25000</v>
      </c>
      <c r="G13" s="47">
        <f>F13/E13</f>
        <v>1</v>
      </c>
      <c r="H13" s="27"/>
      <c r="I13" s="27"/>
    </row>
    <row r="14" spans="1:9" ht="48.75">
      <c r="A14" s="48" t="s">
        <v>17</v>
      </c>
      <c r="B14" s="48"/>
      <c r="C14" s="48"/>
      <c r="D14" s="44" t="s">
        <v>18</v>
      </c>
      <c r="E14" s="45">
        <v>25000</v>
      </c>
      <c r="F14" s="46">
        <v>25000</v>
      </c>
      <c r="G14" s="47">
        <f>F14/E14</f>
        <v>1</v>
      </c>
      <c r="H14" s="27"/>
      <c r="I14" s="27"/>
    </row>
    <row r="15" spans="1:9" ht="12.75">
      <c r="A15" s="43"/>
      <c r="B15" s="43"/>
      <c r="C15" s="43"/>
      <c r="D15" s="44"/>
      <c r="E15" s="45"/>
      <c r="F15" s="46"/>
      <c r="G15" s="49"/>
      <c r="H15" s="27"/>
      <c r="I15" s="27"/>
    </row>
    <row r="16" spans="1:9" ht="24.75">
      <c r="A16" s="38"/>
      <c r="B16" s="38"/>
      <c r="C16" s="38" t="s">
        <v>19</v>
      </c>
      <c r="D16" s="39" t="s">
        <v>20</v>
      </c>
      <c r="E16" s="50">
        <f>SUM(E17)</f>
        <v>539720</v>
      </c>
      <c r="F16" s="45">
        <f>SUM(F17)</f>
        <v>1043</v>
      </c>
      <c r="G16" s="47">
        <f aca="true" t="shared" si="0" ref="G16:G21">F16/E16</f>
        <v>0.0019324835099681316</v>
      </c>
      <c r="H16" s="27"/>
      <c r="I16" s="27"/>
    </row>
    <row r="17" spans="1:9" ht="12.75">
      <c r="A17" s="43"/>
      <c r="B17" s="43"/>
      <c r="C17" s="43"/>
      <c r="D17" s="44" t="s">
        <v>21</v>
      </c>
      <c r="E17" s="51">
        <f>SUM(E18:E21)</f>
        <v>539720</v>
      </c>
      <c r="F17" s="46">
        <f>SUM(F18:F21)</f>
        <v>1043</v>
      </c>
      <c r="G17" s="47">
        <f t="shared" si="0"/>
        <v>0.0019324835099681316</v>
      </c>
      <c r="H17" s="27"/>
      <c r="I17" s="27"/>
    </row>
    <row r="18" spans="1:9" ht="36.75">
      <c r="A18" s="48" t="s">
        <v>22</v>
      </c>
      <c r="B18" s="48"/>
      <c r="C18" s="48"/>
      <c r="D18" s="44" t="s">
        <v>23</v>
      </c>
      <c r="E18" s="45">
        <v>378470</v>
      </c>
      <c r="F18" s="46">
        <v>685</v>
      </c>
      <c r="G18" s="47">
        <f t="shared" si="0"/>
        <v>0.0018099188839273918</v>
      </c>
      <c r="H18" s="27"/>
      <c r="I18" s="27"/>
    </row>
    <row r="19" spans="1:9" ht="60.75">
      <c r="A19" s="48"/>
      <c r="B19" s="48"/>
      <c r="C19" s="48"/>
      <c r="D19" s="44" t="s">
        <v>24</v>
      </c>
      <c r="E19" s="45">
        <v>78750</v>
      </c>
      <c r="F19" s="52">
        <v>106</v>
      </c>
      <c r="G19" s="47">
        <f t="shared" si="0"/>
        <v>0.001346031746031746</v>
      </c>
      <c r="H19" s="27"/>
      <c r="I19" s="27"/>
    </row>
    <row r="20" spans="1:9" ht="36.75">
      <c r="A20" s="48"/>
      <c r="B20" s="48"/>
      <c r="C20" s="48"/>
      <c r="D20" s="44" t="s">
        <v>25</v>
      </c>
      <c r="E20" s="45">
        <v>45000</v>
      </c>
      <c r="F20" s="46">
        <v>238</v>
      </c>
      <c r="G20" s="47">
        <f t="shared" si="0"/>
        <v>0.005288888888888889</v>
      </c>
      <c r="H20" s="27"/>
      <c r="I20" s="27"/>
    </row>
    <row r="21" spans="1:9" ht="36.75">
      <c r="A21" s="48"/>
      <c r="B21" s="48"/>
      <c r="C21" s="48"/>
      <c r="D21" s="44" t="s">
        <v>26</v>
      </c>
      <c r="E21" s="45">
        <v>37500</v>
      </c>
      <c r="F21" s="46">
        <v>14</v>
      </c>
      <c r="G21" s="47">
        <f t="shared" si="0"/>
        <v>0.0003733333333333333</v>
      </c>
      <c r="H21" s="27"/>
      <c r="I21" s="27"/>
    </row>
    <row r="22" spans="1:9" ht="12.75">
      <c r="A22" s="43"/>
      <c r="B22" s="43"/>
      <c r="C22" s="43"/>
      <c r="D22" s="44"/>
      <c r="E22" s="45"/>
      <c r="F22" s="53"/>
      <c r="G22" s="49"/>
      <c r="H22" s="27"/>
      <c r="I22" s="27"/>
    </row>
    <row r="23" spans="1:9" ht="12.75">
      <c r="A23" s="38"/>
      <c r="B23" s="38"/>
      <c r="C23" s="38" t="s">
        <v>27</v>
      </c>
      <c r="D23" s="39" t="s">
        <v>28</v>
      </c>
      <c r="E23" s="40">
        <f>SUM(E24)</f>
        <v>2000</v>
      </c>
      <c r="F23" s="41">
        <f>SUM(F25)</f>
        <v>1148</v>
      </c>
      <c r="G23" s="42">
        <f>F23/E23</f>
        <v>0.574</v>
      </c>
      <c r="H23" s="27"/>
      <c r="I23" s="27"/>
    </row>
    <row r="24" spans="1:9" ht="12.75">
      <c r="A24" s="43"/>
      <c r="B24" s="43"/>
      <c r="C24" s="43"/>
      <c r="D24" s="44" t="s">
        <v>29</v>
      </c>
      <c r="E24" s="45">
        <f>SUM(E25)</f>
        <v>2000</v>
      </c>
      <c r="F24" s="46">
        <f>SUM(F25)</f>
        <v>1148</v>
      </c>
      <c r="G24" s="47">
        <f>F24/E24</f>
        <v>0.574</v>
      </c>
      <c r="H24" s="27"/>
      <c r="I24" s="27"/>
    </row>
    <row r="25" spans="1:9" ht="36.75">
      <c r="A25" s="48" t="s">
        <v>30</v>
      </c>
      <c r="B25" s="48"/>
      <c r="C25" s="48"/>
      <c r="D25" s="44" t="s">
        <v>31</v>
      </c>
      <c r="E25" s="45">
        <v>2000</v>
      </c>
      <c r="F25" s="46">
        <v>1148</v>
      </c>
      <c r="G25" s="47">
        <f>F25/E25</f>
        <v>0.574</v>
      </c>
      <c r="H25" s="27"/>
      <c r="I25" s="54"/>
    </row>
    <row r="26" spans="1:9" ht="12.75">
      <c r="A26" s="43"/>
      <c r="B26" s="43"/>
      <c r="C26" s="43"/>
      <c r="D26" s="44"/>
      <c r="E26" s="45"/>
      <c r="F26" s="53"/>
      <c r="G26" s="49"/>
      <c r="H26" s="27"/>
      <c r="I26" s="27"/>
    </row>
    <row r="27" spans="1:9" ht="12.75">
      <c r="A27" s="38"/>
      <c r="B27" s="38"/>
      <c r="C27" s="38" t="s">
        <v>32</v>
      </c>
      <c r="D27" s="39" t="s">
        <v>33</v>
      </c>
      <c r="E27" s="40">
        <f>E28</f>
        <v>4000</v>
      </c>
      <c r="F27" s="55">
        <f>SUM(F28)</f>
        <v>3823</v>
      </c>
      <c r="G27" s="42">
        <f>F27/E27</f>
        <v>0.95575</v>
      </c>
      <c r="H27" s="27"/>
      <c r="I27" s="27"/>
    </row>
    <row r="28" spans="1:9" ht="12.75">
      <c r="A28" s="43"/>
      <c r="B28" s="43"/>
      <c r="C28" s="43"/>
      <c r="D28" s="44" t="s">
        <v>34</v>
      </c>
      <c r="E28" s="45">
        <f>E29</f>
        <v>4000</v>
      </c>
      <c r="F28" s="45">
        <f>SUM(F29)</f>
        <v>3823</v>
      </c>
      <c r="G28" s="47">
        <f>F28/E28</f>
        <v>0.95575</v>
      </c>
      <c r="H28" s="27"/>
      <c r="I28" s="56"/>
    </row>
    <row r="29" spans="1:9" ht="24.75">
      <c r="A29" s="48" t="s">
        <v>35</v>
      </c>
      <c r="B29" s="48"/>
      <c r="C29" s="48"/>
      <c r="D29" s="44" t="s">
        <v>36</v>
      </c>
      <c r="E29" s="45">
        <v>4000</v>
      </c>
      <c r="F29" s="46">
        <v>3823</v>
      </c>
      <c r="G29" s="47">
        <f>F29/E29</f>
        <v>0.95575</v>
      </c>
      <c r="H29" s="27"/>
      <c r="I29" s="27"/>
    </row>
    <row r="30" spans="1:9" ht="12.75">
      <c r="A30" s="43"/>
      <c r="B30" s="43"/>
      <c r="C30" s="43"/>
      <c r="D30" s="44"/>
      <c r="E30" s="45"/>
      <c r="F30" s="46"/>
      <c r="G30" s="49"/>
      <c r="H30" s="27"/>
      <c r="I30" s="27"/>
    </row>
    <row r="31" spans="1:9" s="61" customFormat="1" ht="12.75">
      <c r="A31" s="28" t="s">
        <v>37</v>
      </c>
      <c r="B31" s="28" t="s">
        <v>38</v>
      </c>
      <c r="C31" s="28"/>
      <c r="D31" s="57" t="s">
        <v>39</v>
      </c>
      <c r="E31" s="58">
        <f>SUM(E33)</f>
        <v>3000</v>
      </c>
      <c r="F31" s="59">
        <f>SUM(F33)</f>
        <v>1919</v>
      </c>
      <c r="G31" s="60">
        <f>F31/E31</f>
        <v>0.6396666666666667</v>
      </c>
      <c r="H31" s="32"/>
      <c r="I31" s="32"/>
    </row>
    <row r="32" spans="1:9" ht="12.75">
      <c r="A32" s="43"/>
      <c r="B32" s="43"/>
      <c r="C32" s="43"/>
      <c r="D32" s="44"/>
      <c r="E32" s="45"/>
      <c r="F32" s="46"/>
      <c r="G32" s="49"/>
      <c r="H32" s="27"/>
      <c r="I32" s="27"/>
    </row>
    <row r="33" spans="1:9" ht="12.75">
      <c r="A33" s="38"/>
      <c r="B33" s="38"/>
      <c r="C33" s="38" t="s">
        <v>40</v>
      </c>
      <c r="D33" s="39" t="s">
        <v>41</v>
      </c>
      <c r="E33" s="40">
        <f>SUM(E34)</f>
        <v>3000</v>
      </c>
      <c r="F33" s="41">
        <f>SUM(F34)</f>
        <v>1919</v>
      </c>
      <c r="G33" s="42">
        <f>F33/E33</f>
        <v>0.6396666666666667</v>
      </c>
      <c r="H33" s="27"/>
      <c r="I33" s="27"/>
    </row>
    <row r="34" spans="1:9" ht="12.75">
      <c r="A34" s="43"/>
      <c r="B34" s="43"/>
      <c r="C34" s="43"/>
      <c r="D34" s="44" t="s">
        <v>42</v>
      </c>
      <c r="E34" s="45">
        <f>SUM(E35:E35)</f>
        <v>3000</v>
      </c>
      <c r="F34" s="46">
        <f>SUM(F35)</f>
        <v>1919</v>
      </c>
      <c r="G34" s="47">
        <f>F34/E34</f>
        <v>0.6396666666666667</v>
      </c>
      <c r="H34" s="27"/>
      <c r="I34" s="27"/>
    </row>
    <row r="35" spans="1:9" ht="24.75">
      <c r="A35" s="48" t="s">
        <v>43</v>
      </c>
      <c r="B35" s="48"/>
      <c r="C35" s="48"/>
      <c r="D35" s="44" t="s">
        <v>44</v>
      </c>
      <c r="E35" s="45">
        <v>3000</v>
      </c>
      <c r="F35" s="46">
        <v>1919</v>
      </c>
      <c r="G35" s="47">
        <f>F35/E35</f>
        <v>0.6396666666666667</v>
      </c>
      <c r="H35" s="27"/>
      <c r="I35" s="27"/>
    </row>
    <row r="36" spans="1:9" ht="12.75">
      <c r="A36" s="43"/>
      <c r="B36" s="43"/>
      <c r="C36" s="43"/>
      <c r="D36" s="44"/>
      <c r="E36" s="45"/>
      <c r="F36" s="53"/>
      <c r="G36" s="49"/>
      <c r="H36" s="27"/>
      <c r="I36" s="27"/>
    </row>
    <row r="37" spans="1:9" s="61" customFormat="1" ht="12.75">
      <c r="A37" s="28" t="s">
        <v>45</v>
      </c>
      <c r="B37" s="28">
        <v>600</v>
      </c>
      <c r="C37" s="28"/>
      <c r="D37" s="57" t="s">
        <v>46</v>
      </c>
      <c r="E37" s="62">
        <f>SUM(E49,E63,E39,E44)</f>
        <v>619300</v>
      </c>
      <c r="F37" s="62">
        <f>SUM(F49,F63,F39,F44)</f>
        <v>185343</v>
      </c>
      <c r="G37" s="60">
        <f>F37/E37</f>
        <v>0.2992782173421605</v>
      </c>
      <c r="H37" s="32"/>
      <c r="I37" s="32"/>
    </row>
    <row r="38" spans="1:9" ht="12.75">
      <c r="A38" s="63"/>
      <c r="B38" s="63"/>
      <c r="C38" s="63"/>
      <c r="D38" s="64"/>
      <c r="E38" s="65"/>
      <c r="F38" s="66"/>
      <c r="G38" s="49"/>
      <c r="H38" s="27"/>
      <c r="I38" s="27"/>
    </row>
    <row r="39" spans="1:9" s="67" customFormat="1" ht="12.75">
      <c r="A39" s="38"/>
      <c r="B39" s="38"/>
      <c r="C39" s="38" t="s">
        <v>47</v>
      </c>
      <c r="D39" s="39" t="s">
        <v>48</v>
      </c>
      <c r="E39" s="40">
        <f>E40</f>
        <v>61800</v>
      </c>
      <c r="F39" s="40">
        <f>SUM(F40)</f>
        <v>30391</v>
      </c>
      <c r="G39" s="42">
        <f>F39/E39</f>
        <v>0.4917637540453074</v>
      </c>
      <c r="H39" s="27"/>
      <c r="I39" s="27"/>
    </row>
    <row r="40" spans="1:9" ht="12.75">
      <c r="A40" s="63"/>
      <c r="B40" s="63"/>
      <c r="C40" s="63"/>
      <c r="D40" s="64" t="s">
        <v>49</v>
      </c>
      <c r="E40" s="68">
        <f>SUM(E41:E42)</f>
        <v>61800</v>
      </c>
      <c r="F40" s="68">
        <f>SUM(F41:F42)</f>
        <v>30391</v>
      </c>
      <c r="G40" s="47">
        <f>F40/E40</f>
        <v>0.4917637540453074</v>
      </c>
      <c r="H40" s="27"/>
      <c r="I40" s="27"/>
    </row>
    <row r="41" spans="1:9" ht="24.75">
      <c r="A41" s="69" t="s">
        <v>50</v>
      </c>
      <c r="B41" s="69"/>
      <c r="C41" s="69"/>
      <c r="D41" s="44" t="s">
        <v>51</v>
      </c>
      <c r="E41" s="45">
        <v>60000</v>
      </c>
      <c r="F41" s="46">
        <v>29721</v>
      </c>
      <c r="G41" s="47">
        <f>F41/E41</f>
        <v>0.49535</v>
      </c>
      <c r="H41" s="27"/>
      <c r="I41" s="27"/>
    </row>
    <row r="42" spans="1:9" ht="24.75">
      <c r="A42" s="69"/>
      <c r="B42" s="69"/>
      <c r="C42" s="69"/>
      <c r="D42" s="44" t="s">
        <v>52</v>
      </c>
      <c r="E42" s="45">
        <v>1800</v>
      </c>
      <c r="F42" s="46">
        <v>670</v>
      </c>
      <c r="G42" s="47">
        <f>F42/E42</f>
        <v>0.37222222222222223</v>
      </c>
      <c r="H42" s="27"/>
      <c r="I42" s="27"/>
    </row>
    <row r="43" spans="1:9" ht="12.75">
      <c r="A43" s="43"/>
      <c r="B43" s="43"/>
      <c r="C43" s="43"/>
      <c r="D43" s="44"/>
      <c r="E43" s="45"/>
      <c r="F43" s="46"/>
      <c r="G43" s="47"/>
      <c r="H43" s="27"/>
      <c r="I43" s="27"/>
    </row>
    <row r="44" spans="1:9" s="67" customFormat="1" ht="12.75">
      <c r="A44" s="70"/>
      <c r="B44" s="70"/>
      <c r="C44" s="70" t="s">
        <v>53</v>
      </c>
      <c r="D44" s="71" t="s">
        <v>54</v>
      </c>
      <c r="E44" s="55">
        <f>E45</f>
        <v>40000</v>
      </c>
      <c r="F44" s="55">
        <f>F45</f>
        <v>0</v>
      </c>
      <c r="G44" s="42">
        <f>F44/E44</f>
        <v>0</v>
      </c>
      <c r="H44" s="72"/>
      <c r="I44" s="72"/>
    </row>
    <row r="45" spans="1:9" ht="12.75">
      <c r="A45" s="43"/>
      <c r="B45" s="43"/>
      <c r="C45" s="43"/>
      <c r="D45" s="44" t="s">
        <v>55</v>
      </c>
      <c r="E45" s="45">
        <f>SUM(E46:E47)</f>
        <v>40000</v>
      </c>
      <c r="F45" s="45">
        <f>SUM(F46:F47)</f>
        <v>0</v>
      </c>
      <c r="G45" s="47">
        <f>F45/E45</f>
        <v>0</v>
      </c>
      <c r="H45" s="27"/>
      <c r="I45" s="27"/>
    </row>
    <row r="46" spans="1:9" ht="60.75">
      <c r="A46" s="48" t="s">
        <v>56</v>
      </c>
      <c r="B46" s="48"/>
      <c r="C46" s="48"/>
      <c r="D46" s="44" t="s">
        <v>57</v>
      </c>
      <c r="E46" s="45">
        <v>20000</v>
      </c>
      <c r="F46" s="45">
        <v>0</v>
      </c>
      <c r="G46" s="47">
        <f>F46/E46</f>
        <v>0</v>
      </c>
      <c r="H46" s="27"/>
      <c r="I46" s="27"/>
    </row>
    <row r="47" spans="1:9" ht="60.75">
      <c r="A47" s="48"/>
      <c r="B47" s="48"/>
      <c r="C47" s="48"/>
      <c r="D47" s="44" t="s">
        <v>58</v>
      </c>
      <c r="E47" s="45">
        <v>20000</v>
      </c>
      <c r="F47" s="45">
        <v>0</v>
      </c>
      <c r="G47" s="47">
        <f>F47/E47</f>
        <v>0</v>
      </c>
      <c r="H47" s="27"/>
      <c r="I47" s="27"/>
    </row>
    <row r="48" spans="1:9" ht="12.75">
      <c r="A48" s="43"/>
      <c r="B48" s="43"/>
      <c r="C48" s="43"/>
      <c r="D48" s="44"/>
      <c r="E48" s="45"/>
      <c r="F48" s="45"/>
      <c r="G48" s="47"/>
      <c r="H48" s="27"/>
      <c r="I48" s="27"/>
    </row>
    <row r="49" spans="1:9" ht="12.75">
      <c r="A49" s="38"/>
      <c r="B49" s="38"/>
      <c r="C49" s="38">
        <v>60016</v>
      </c>
      <c r="D49" s="39" t="s">
        <v>59</v>
      </c>
      <c r="E49" s="40">
        <f>E50+E55</f>
        <v>463500</v>
      </c>
      <c r="F49" s="40">
        <f>F50+F55</f>
        <v>154952</v>
      </c>
      <c r="G49" s="42">
        <f>F49/E49</f>
        <v>0.33430852211434736</v>
      </c>
      <c r="H49" s="27"/>
      <c r="I49" s="27"/>
    </row>
    <row r="50" spans="1:9" ht="12.75">
      <c r="A50" s="43"/>
      <c r="B50" s="43"/>
      <c r="C50" s="43"/>
      <c r="D50" s="44" t="s">
        <v>60</v>
      </c>
      <c r="E50" s="45">
        <f>SUM(E51:E53)</f>
        <v>206500</v>
      </c>
      <c r="F50" s="45">
        <f>SUM(F51:F53)</f>
        <v>154370</v>
      </c>
      <c r="G50" s="47">
        <f>F50/E50</f>
        <v>0.7475544794188862</v>
      </c>
      <c r="H50" s="27"/>
      <c r="I50" s="27"/>
    </row>
    <row r="51" spans="1:9" ht="12.75">
      <c r="A51" s="48" t="s">
        <v>61</v>
      </c>
      <c r="B51" s="48"/>
      <c r="C51" s="48"/>
      <c r="D51" s="44" t="s">
        <v>62</v>
      </c>
      <c r="E51" s="45">
        <v>205817</v>
      </c>
      <c r="F51" s="45">
        <v>154370</v>
      </c>
      <c r="G51" s="47">
        <f>F51/E51</f>
        <v>0.7500352254672841</v>
      </c>
      <c r="H51" s="27"/>
      <c r="I51" s="27"/>
    </row>
    <row r="52" spans="1:9" ht="12.75">
      <c r="A52" s="48"/>
      <c r="B52" s="48"/>
      <c r="C52" s="48"/>
      <c r="D52" s="44" t="s">
        <v>63</v>
      </c>
      <c r="E52" s="45">
        <v>183</v>
      </c>
      <c r="F52" s="45">
        <v>0</v>
      </c>
      <c r="G52" s="47">
        <f>F52/E52</f>
        <v>0</v>
      </c>
      <c r="H52" s="27"/>
      <c r="I52" s="27"/>
    </row>
    <row r="53" spans="1:9" ht="24.75">
      <c r="A53" s="48"/>
      <c r="B53" s="48"/>
      <c r="C53" s="48"/>
      <c r="D53" s="44" t="s">
        <v>64</v>
      </c>
      <c r="E53" s="45">
        <v>500</v>
      </c>
      <c r="F53" s="45">
        <v>0</v>
      </c>
      <c r="G53" s="47">
        <f>F53/E53</f>
        <v>0</v>
      </c>
      <c r="H53" s="27"/>
      <c r="I53" s="27"/>
    </row>
    <row r="54" spans="1:9" ht="12.75">
      <c r="A54" s="43"/>
      <c r="B54" s="43"/>
      <c r="C54" s="43"/>
      <c r="D54" s="44"/>
      <c r="E54" s="45"/>
      <c r="F54" s="45"/>
      <c r="G54" s="47"/>
      <c r="H54" s="27"/>
      <c r="I54" s="27"/>
    </row>
    <row r="55" spans="1:9" ht="12.75">
      <c r="A55" s="43"/>
      <c r="B55" s="43"/>
      <c r="C55" s="43"/>
      <c r="D55" s="44" t="s">
        <v>65</v>
      </c>
      <c r="E55" s="45">
        <f>SUM(E56:E61)</f>
        <v>257000</v>
      </c>
      <c r="F55" s="45">
        <f>SUM(F56:F61)</f>
        <v>582</v>
      </c>
      <c r="G55" s="47">
        <f aca="true" t="shared" si="1" ref="G55:G61">F55/E55</f>
        <v>0.002264591439688716</v>
      </c>
      <c r="H55" s="27"/>
      <c r="I55" s="27"/>
    </row>
    <row r="56" spans="1:9" ht="24.75">
      <c r="A56" s="48" t="s">
        <v>66</v>
      </c>
      <c r="B56" s="48"/>
      <c r="C56" s="48"/>
      <c r="D56" s="44" t="s">
        <v>67</v>
      </c>
      <c r="E56" s="45">
        <v>90000</v>
      </c>
      <c r="F56" s="45">
        <v>582</v>
      </c>
      <c r="G56" s="47">
        <f t="shared" si="1"/>
        <v>0.006466666666666667</v>
      </c>
      <c r="H56" s="27"/>
      <c r="I56" s="27"/>
    </row>
    <row r="57" spans="1:9" ht="24.75">
      <c r="A57" s="48"/>
      <c r="B57" s="48"/>
      <c r="C57" s="48"/>
      <c r="D57" s="44" t="s">
        <v>68</v>
      </c>
      <c r="E57" s="45">
        <v>60000</v>
      </c>
      <c r="F57" s="53">
        <v>0</v>
      </c>
      <c r="G57" s="47">
        <f t="shared" si="1"/>
        <v>0</v>
      </c>
      <c r="H57" s="27"/>
      <c r="I57" s="27"/>
    </row>
    <row r="58" spans="1:9" ht="36.75">
      <c r="A58" s="48"/>
      <c r="B58" s="48"/>
      <c r="C58" s="48"/>
      <c r="D58" s="44" t="s">
        <v>69</v>
      </c>
      <c r="E58" s="45">
        <v>20000</v>
      </c>
      <c r="F58" s="45">
        <v>0</v>
      </c>
      <c r="G58" s="47">
        <f t="shared" si="1"/>
        <v>0</v>
      </c>
      <c r="H58" s="27"/>
      <c r="I58" s="27"/>
    </row>
    <row r="59" spans="1:9" ht="36.75">
      <c r="A59" s="48"/>
      <c r="B59" s="48"/>
      <c r="C59" s="48"/>
      <c r="D59" s="44" t="s">
        <v>70</v>
      </c>
      <c r="E59" s="45">
        <v>15000</v>
      </c>
      <c r="F59" s="45">
        <v>0</v>
      </c>
      <c r="G59" s="47">
        <f t="shared" si="1"/>
        <v>0</v>
      </c>
      <c r="H59" s="27"/>
      <c r="I59" s="27"/>
    </row>
    <row r="60" spans="1:9" ht="12.75">
      <c r="A60" s="48"/>
      <c r="B60" s="48"/>
      <c r="C60" s="48"/>
      <c r="D60" s="44" t="s">
        <v>71</v>
      </c>
      <c r="E60" s="45">
        <v>36000</v>
      </c>
      <c r="F60" s="45">
        <v>0</v>
      </c>
      <c r="G60" s="47">
        <f t="shared" si="1"/>
        <v>0</v>
      </c>
      <c r="H60" s="27"/>
      <c r="I60" s="27"/>
    </row>
    <row r="61" spans="1:9" ht="12.75">
      <c r="A61" s="48"/>
      <c r="B61" s="48"/>
      <c r="C61" s="48"/>
      <c r="D61" s="44" t="s">
        <v>72</v>
      </c>
      <c r="E61" s="45">
        <v>36000</v>
      </c>
      <c r="F61" s="45">
        <v>0</v>
      </c>
      <c r="G61" s="47">
        <f t="shared" si="1"/>
        <v>0</v>
      </c>
      <c r="H61" s="27"/>
      <c r="I61" s="27"/>
    </row>
    <row r="62" spans="1:9" ht="12.75">
      <c r="A62" s="43"/>
      <c r="B62" s="43"/>
      <c r="C62" s="43"/>
      <c r="D62" s="44"/>
      <c r="E62" s="45"/>
      <c r="F62" s="45"/>
      <c r="G62" s="47"/>
      <c r="H62" s="27"/>
      <c r="I62" s="27"/>
    </row>
    <row r="63" spans="1:9" ht="12.75">
      <c r="A63" s="38"/>
      <c r="B63" s="38"/>
      <c r="C63" s="38">
        <v>60017</v>
      </c>
      <c r="D63" s="39" t="s">
        <v>73</v>
      </c>
      <c r="E63" s="40">
        <f>E64</f>
        <v>54000</v>
      </c>
      <c r="F63" s="40">
        <f>F64</f>
        <v>0</v>
      </c>
      <c r="G63" s="42">
        <f>F63/E63</f>
        <v>0</v>
      </c>
      <c r="H63" s="27"/>
      <c r="I63" s="27"/>
    </row>
    <row r="64" spans="1:9" ht="12.75">
      <c r="A64" s="43"/>
      <c r="B64" s="43"/>
      <c r="C64" s="43"/>
      <c r="D64" s="44" t="s">
        <v>74</v>
      </c>
      <c r="E64" s="45">
        <f>SUM(E65:E66)</f>
        <v>54000</v>
      </c>
      <c r="F64" s="45">
        <f>SUM(F65:F66)</f>
        <v>0</v>
      </c>
      <c r="G64" s="47">
        <f>F64/E64</f>
        <v>0</v>
      </c>
      <c r="H64" s="27"/>
      <c r="I64" s="27"/>
    </row>
    <row r="65" spans="1:9" ht="24.75">
      <c r="A65" s="48" t="s">
        <v>75</v>
      </c>
      <c r="B65" s="48"/>
      <c r="C65" s="48"/>
      <c r="D65" s="44" t="s">
        <v>76</v>
      </c>
      <c r="E65" s="45">
        <v>49000</v>
      </c>
      <c r="F65" s="45">
        <v>0</v>
      </c>
      <c r="G65" s="47">
        <f>F65/E65</f>
        <v>0</v>
      </c>
      <c r="H65" s="27"/>
      <c r="I65" s="27"/>
    </row>
    <row r="66" spans="1:9" ht="36.75">
      <c r="A66" s="48"/>
      <c r="B66" s="48"/>
      <c r="C66" s="48"/>
      <c r="D66" s="44" t="s">
        <v>77</v>
      </c>
      <c r="E66" s="45">
        <v>5000</v>
      </c>
      <c r="F66" s="45">
        <v>0</v>
      </c>
      <c r="G66" s="47">
        <f>F66/E66</f>
        <v>0</v>
      </c>
      <c r="H66" s="27"/>
      <c r="I66" s="27"/>
    </row>
    <row r="67" spans="1:9" ht="12.75">
      <c r="A67" s="43"/>
      <c r="B67" s="43"/>
      <c r="C67" s="43"/>
      <c r="D67" s="44"/>
      <c r="E67" s="45"/>
      <c r="F67" s="45"/>
      <c r="G67" s="47"/>
      <c r="H67" s="27"/>
      <c r="I67" s="27"/>
    </row>
    <row r="68" spans="1:9" s="61" customFormat="1" ht="12.75">
      <c r="A68" s="28" t="s">
        <v>78</v>
      </c>
      <c r="B68" s="28">
        <v>630</v>
      </c>
      <c r="C68" s="28"/>
      <c r="D68" s="57" t="s">
        <v>79</v>
      </c>
      <c r="E68" s="62">
        <f>SUM(E70)</f>
        <v>2500</v>
      </c>
      <c r="F68" s="62">
        <f>SUM(F70)</f>
        <v>0</v>
      </c>
      <c r="G68" s="60">
        <f>F68/E68</f>
        <v>0</v>
      </c>
      <c r="H68" s="32"/>
      <c r="I68" s="32"/>
    </row>
    <row r="69" spans="1:9" ht="12.75">
      <c r="A69" s="43"/>
      <c r="B69" s="43"/>
      <c r="C69" s="43"/>
      <c r="D69" s="44"/>
      <c r="E69" s="45"/>
      <c r="F69" s="45"/>
      <c r="G69" s="47"/>
      <c r="H69" s="27"/>
      <c r="I69" s="27"/>
    </row>
    <row r="70" spans="1:9" ht="12.75">
      <c r="A70" s="38"/>
      <c r="B70" s="38"/>
      <c r="C70" s="38">
        <v>63095</v>
      </c>
      <c r="D70" s="39" t="s">
        <v>80</v>
      </c>
      <c r="E70" s="40">
        <f>SUM(E71)</f>
        <v>2500</v>
      </c>
      <c r="F70" s="40">
        <f>SUM(F71)</f>
        <v>0</v>
      </c>
      <c r="G70" s="42">
        <f>F70/E70</f>
        <v>0</v>
      </c>
      <c r="H70" s="27"/>
      <c r="I70" s="27"/>
    </row>
    <row r="71" spans="1:9" ht="12.75">
      <c r="A71" s="43"/>
      <c r="B71" s="43"/>
      <c r="C71" s="43"/>
      <c r="D71" s="44" t="s">
        <v>81</v>
      </c>
      <c r="E71" s="45">
        <f>SUM(E72)</f>
        <v>2500</v>
      </c>
      <c r="F71" s="45">
        <f>SUM(F72)</f>
        <v>0</v>
      </c>
      <c r="G71" s="47">
        <f>F71/E71</f>
        <v>0</v>
      </c>
      <c r="H71" s="27"/>
      <c r="I71" s="27"/>
    </row>
    <row r="72" spans="1:9" ht="12.75">
      <c r="A72" s="48" t="s">
        <v>82</v>
      </c>
      <c r="B72" s="48"/>
      <c r="C72" s="48"/>
      <c r="D72" s="44" t="s">
        <v>83</v>
      </c>
      <c r="E72" s="45">
        <v>2500</v>
      </c>
      <c r="F72" s="45">
        <v>0</v>
      </c>
      <c r="G72" s="47">
        <f>F72/E72</f>
        <v>0</v>
      </c>
      <c r="H72" s="27"/>
      <c r="I72" s="27"/>
    </row>
    <row r="73" spans="1:9" ht="12.75">
      <c r="A73" s="43"/>
      <c r="B73" s="43"/>
      <c r="C73" s="43"/>
      <c r="D73" s="44"/>
      <c r="E73" s="45"/>
      <c r="F73" s="45"/>
      <c r="G73" s="47"/>
      <c r="H73" s="27"/>
      <c r="I73" s="27"/>
    </row>
    <row r="74" spans="1:9" s="61" customFormat="1" ht="12.75">
      <c r="A74" s="28" t="s">
        <v>84</v>
      </c>
      <c r="B74" s="28">
        <v>700</v>
      </c>
      <c r="C74" s="28"/>
      <c r="D74" s="57" t="s">
        <v>85</v>
      </c>
      <c r="E74" s="62">
        <f>SUM(E76,E87)</f>
        <v>346500</v>
      </c>
      <c r="F74" s="62">
        <f>SUM(F76,F87)</f>
        <v>126720</v>
      </c>
      <c r="G74" s="60">
        <f>F74/E74</f>
        <v>0.3657142857142857</v>
      </c>
      <c r="H74" s="32"/>
      <c r="I74" s="32"/>
    </row>
    <row r="75" spans="1:9" ht="12.75">
      <c r="A75" s="43"/>
      <c r="B75" s="43"/>
      <c r="C75" s="43"/>
      <c r="D75" s="44"/>
      <c r="E75" s="45"/>
      <c r="F75" s="45"/>
      <c r="G75" s="47"/>
      <c r="H75" s="27"/>
      <c r="I75" s="27"/>
    </row>
    <row r="76" spans="1:9" ht="12.75">
      <c r="A76" s="38"/>
      <c r="B76" s="38"/>
      <c r="C76" s="38">
        <v>70005</v>
      </c>
      <c r="D76" s="39" t="s">
        <v>86</v>
      </c>
      <c r="E76" s="40">
        <f>SUM(E77,E83)</f>
        <v>191500</v>
      </c>
      <c r="F76" s="40">
        <f>SUM(F77,F83)</f>
        <v>20470</v>
      </c>
      <c r="G76" s="42">
        <f aca="true" t="shared" si="2" ref="G76:G81">F76/E76</f>
        <v>0.10689295039164491</v>
      </c>
      <c r="H76" s="27"/>
      <c r="I76" s="27"/>
    </row>
    <row r="77" spans="1:9" ht="12.75">
      <c r="A77" s="43"/>
      <c r="B77" s="43"/>
      <c r="C77" s="43"/>
      <c r="D77" s="44" t="s">
        <v>87</v>
      </c>
      <c r="E77" s="51">
        <f>SUM(E78:E81)</f>
        <v>93500</v>
      </c>
      <c r="F77" s="51">
        <f>SUM(F78:F81)</f>
        <v>20470</v>
      </c>
      <c r="G77" s="47">
        <f t="shared" si="2"/>
        <v>0.21893048128342246</v>
      </c>
      <c r="H77" s="27"/>
      <c r="I77" s="27"/>
    </row>
    <row r="78" spans="1:9" ht="36.75">
      <c r="A78" s="48" t="s">
        <v>88</v>
      </c>
      <c r="B78" s="48"/>
      <c r="C78" s="48"/>
      <c r="D78" s="44" t="s">
        <v>89</v>
      </c>
      <c r="E78" s="45">
        <v>62385</v>
      </c>
      <c r="F78" s="45">
        <v>16334</v>
      </c>
      <c r="G78" s="47">
        <f t="shared" si="2"/>
        <v>0.261825759397291</v>
      </c>
      <c r="H78" s="27"/>
      <c r="I78" s="27"/>
    </row>
    <row r="79" spans="1:9" ht="12.75">
      <c r="A79" s="48"/>
      <c r="B79" s="48"/>
      <c r="C79" s="48"/>
      <c r="D79" s="44" t="s">
        <v>90</v>
      </c>
      <c r="E79" s="45">
        <v>6115</v>
      </c>
      <c r="F79" s="45">
        <v>4136</v>
      </c>
      <c r="G79" s="47">
        <f t="shared" si="2"/>
        <v>0.676369582992641</v>
      </c>
      <c r="H79" s="27"/>
      <c r="I79" s="27"/>
    </row>
    <row r="80" spans="1:9" ht="12.75">
      <c r="A80" s="48"/>
      <c r="B80" s="48"/>
      <c r="C80" s="48"/>
      <c r="D80" s="44" t="s">
        <v>91</v>
      </c>
      <c r="E80" s="45">
        <v>5000</v>
      </c>
      <c r="F80" s="45">
        <v>0</v>
      </c>
      <c r="G80" s="47">
        <f t="shared" si="2"/>
        <v>0</v>
      </c>
      <c r="H80" s="27"/>
      <c r="I80" s="27"/>
    </row>
    <row r="81" spans="1:9" ht="12.75">
      <c r="A81" s="48"/>
      <c r="B81" s="48"/>
      <c r="C81" s="48"/>
      <c r="D81" s="44" t="s">
        <v>92</v>
      </c>
      <c r="E81" s="45">
        <v>20000</v>
      </c>
      <c r="F81" s="45">
        <v>0</v>
      </c>
      <c r="G81" s="47">
        <f t="shared" si="2"/>
        <v>0</v>
      </c>
      <c r="H81" s="27"/>
      <c r="I81" s="27"/>
    </row>
    <row r="82" spans="1:9" ht="12.75">
      <c r="A82" s="43"/>
      <c r="B82" s="43"/>
      <c r="C82" s="43"/>
      <c r="D82" s="44"/>
      <c r="E82" s="45"/>
      <c r="F82" s="45"/>
      <c r="G82" s="47"/>
      <c r="H82" s="27"/>
      <c r="I82" s="27"/>
    </row>
    <row r="83" spans="1:9" ht="12.75">
      <c r="A83" s="43"/>
      <c r="B83" s="43"/>
      <c r="C83" s="43"/>
      <c r="D83" s="44" t="s">
        <v>93</v>
      </c>
      <c r="E83" s="45">
        <f>SUM(E84:E85)</f>
        <v>98000</v>
      </c>
      <c r="F83" s="45">
        <f>SUM(F84:F85)</f>
        <v>0</v>
      </c>
      <c r="G83" s="47">
        <f>F83/E83</f>
        <v>0</v>
      </c>
      <c r="H83" s="27"/>
      <c r="I83" s="27"/>
    </row>
    <row r="84" spans="1:9" ht="12.75">
      <c r="A84" s="48" t="s">
        <v>94</v>
      </c>
      <c r="B84" s="48"/>
      <c r="C84" s="48"/>
      <c r="D84" s="44" t="s">
        <v>95</v>
      </c>
      <c r="E84" s="45">
        <v>68000</v>
      </c>
      <c r="F84" s="45">
        <v>0</v>
      </c>
      <c r="G84" s="47">
        <f>F84/E84</f>
        <v>0</v>
      </c>
      <c r="H84" s="27"/>
      <c r="I84" s="27"/>
    </row>
    <row r="85" spans="1:9" ht="24.75">
      <c r="A85" s="48"/>
      <c r="B85" s="48"/>
      <c r="C85" s="48"/>
      <c r="D85" s="44" t="s">
        <v>96</v>
      </c>
      <c r="E85" s="45">
        <v>30000</v>
      </c>
      <c r="F85" s="45">
        <v>0</v>
      </c>
      <c r="G85" s="47">
        <f>F85/E85</f>
        <v>0</v>
      </c>
      <c r="H85" s="27"/>
      <c r="I85" s="27"/>
    </row>
    <row r="86" spans="1:9" ht="12.75">
      <c r="A86" s="43"/>
      <c r="B86" s="43"/>
      <c r="C86" s="43"/>
      <c r="D86" s="44"/>
      <c r="E86" s="45"/>
      <c r="F86" s="45"/>
      <c r="G86" s="47"/>
      <c r="H86" s="27"/>
      <c r="I86" s="27"/>
    </row>
    <row r="87" spans="1:9" ht="12.75">
      <c r="A87" s="38"/>
      <c r="B87" s="38"/>
      <c r="C87" s="38">
        <v>70095</v>
      </c>
      <c r="D87" s="39" t="s">
        <v>97</v>
      </c>
      <c r="E87" s="40">
        <f>SUM(E88)</f>
        <v>155000</v>
      </c>
      <c r="F87" s="40">
        <f>SUM(F88)</f>
        <v>106250</v>
      </c>
      <c r="G87" s="42">
        <f>F87/E87</f>
        <v>0.6854838709677419</v>
      </c>
      <c r="H87" s="27"/>
      <c r="I87" s="27"/>
    </row>
    <row r="88" spans="1:9" ht="12.75">
      <c r="A88" s="43"/>
      <c r="B88" s="43"/>
      <c r="C88" s="43"/>
      <c r="D88" s="44" t="s">
        <v>98</v>
      </c>
      <c r="E88" s="45">
        <f>SUM(E89:E89)</f>
        <v>155000</v>
      </c>
      <c r="F88" s="45">
        <f>SUM(F89:F89)</f>
        <v>106250</v>
      </c>
      <c r="G88" s="47">
        <f>F88/E88</f>
        <v>0.6854838709677419</v>
      </c>
      <c r="H88" s="27"/>
      <c r="I88" s="27"/>
    </row>
    <row r="89" spans="1:9" ht="48.75">
      <c r="A89" s="48" t="s">
        <v>99</v>
      </c>
      <c r="B89" s="48"/>
      <c r="C89" s="48"/>
      <c r="D89" s="44" t="s">
        <v>100</v>
      </c>
      <c r="E89" s="45">
        <v>155000</v>
      </c>
      <c r="F89" s="45">
        <v>106250</v>
      </c>
      <c r="G89" s="47">
        <f>F89/E89</f>
        <v>0.6854838709677419</v>
      </c>
      <c r="H89" s="27"/>
      <c r="I89" s="27"/>
    </row>
    <row r="90" spans="1:9" ht="12.75">
      <c r="A90" s="43"/>
      <c r="B90" s="43"/>
      <c r="C90" s="43"/>
      <c r="D90" s="73"/>
      <c r="E90" s="45"/>
      <c r="F90" s="45"/>
      <c r="G90" s="47"/>
      <c r="H90" s="27"/>
      <c r="I90" s="27"/>
    </row>
    <row r="91" spans="1:9" s="61" customFormat="1" ht="12.75">
      <c r="A91" s="28" t="s">
        <v>101</v>
      </c>
      <c r="B91" s="28">
        <v>710</v>
      </c>
      <c r="C91" s="28"/>
      <c r="D91" s="57" t="s">
        <v>102</v>
      </c>
      <c r="E91" s="62">
        <f>SUM(E93,E98,E102)</f>
        <v>125500</v>
      </c>
      <c r="F91" s="62">
        <f>SUM(F93,F98,F102)</f>
        <v>14072</v>
      </c>
      <c r="G91" s="60">
        <f>F91/E91</f>
        <v>0.11212749003984064</v>
      </c>
      <c r="H91" s="32"/>
      <c r="I91" s="32"/>
    </row>
    <row r="92" spans="1:9" ht="12.75">
      <c r="A92" s="43"/>
      <c r="B92" s="43"/>
      <c r="C92" s="43"/>
      <c r="D92" s="44"/>
      <c r="E92" s="45"/>
      <c r="F92" s="45"/>
      <c r="G92" s="47"/>
      <c r="H92" s="27"/>
      <c r="I92" s="27"/>
    </row>
    <row r="93" spans="1:9" ht="12.75">
      <c r="A93" s="38"/>
      <c r="B93" s="38"/>
      <c r="C93" s="38">
        <v>71014</v>
      </c>
      <c r="D93" s="39" t="s">
        <v>103</v>
      </c>
      <c r="E93" s="40">
        <f>SUM(E94)</f>
        <v>120000</v>
      </c>
      <c r="F93" s="40">
        <f>SUM(F94)</f>
        <v>9547</v>
      </c>
      <c r="G93" s="42">
        <f>F93/E93</f>
        <v>0.07955833333333333</v>
      </c>
      <c r="H93" s="27"/>
      <c r="I93" s="27"/>
    </row>
    <row r="94" spans="1:9" ht="12.75">
      <c r="A94" s="43"/>
      <c r="B94" s="43"/>
      <c r="C94" s="43"/>
      <c r="D94" s="44" t="s">
        <v>104</v>
      </c>
      <c r="E94" s="45">
        <f>SUM(E95:E96)</f>
        <v>120000</v>
      </c>
      <c r="F94" s="45">
        <f>SUM(F95:F96)</f>
        <v>9547</v>
      </c>
      <c r="G94" s="47">
        <f>F94/E94</f>
        <v>0.07955833333333333</v>
      </c>
      <c r="H94" s="27"/>
      <c r="I94" s="27"/>
    </row>
    <row r="95" spans="1:9" ht="12.75">
      <c r="A95" s="48" t="s">
        <v>105</v>
      </c>
      <c r="B95" s="48"/>
      <c r="C95" s="48"/>
      <c r="D95" s="44" t="s">
        <v>106</v>
      </c>
      <c r="E95" s="74">
        <v>15000</v>
      </c>
      <c r="F95" s="74">
        <v>4226</v>
      </c>
      <c r="G95" s="47">
        <f>F95/E95</f>
        <v>0.28173333333333334</v>
      </c>
      <c r="H95" s="27"/>
      <c r="I95" s="27"/>
    </row>
    <row r="96" spans="1:9" ht="24.75">
      <c r="A96" s="48"/>
      <c r="B96" s="48"/>
      <c r="C96" s="48"/>
      <c r="D96" s="44" t="s">
        <v>107</v>
      </c>
      <c r="E96" s="45">
        <v>105000</v>
      </c>
      <c r="F96" s="45">
        <v>5321</v>
      </c>
      <c r="G96" s="47">
        <f>F96/E96</f>
        <v>0.05067619047619048</v>
      </c>
      <c r="H96" s="27"/>
      <c r="I96" s="27"/>
    </row>
    <row r="97" spans="1:9" ht="12.75">
      <c r="A97" s="43"/>
      <c r="B97" s="43"/>
      <c r="C97" s="43"/>
      <c r="D97" s="44"/>
      <c r="E97" s="45"/>
      <c r="F97" s="45"/>
      <c r="G97" s="47"/>
      <c r="H97" s="27"/>
      <c r="I97" s="27"/>
    </row>
    <row r="98" spans="1:9" ht="12.75">
      <c r="A98" s="38"/>
      <c r="B98" s="38"/>
      <c r="C98" s="38">
        <v>71035</v>
      </c>
      <c r="D98" s="39" t="s">
        <v>108</v>
      </c>
      <c r="E98" s="40">
        <f>SUM(E99)</f>
        <v>500</v>
      </c>
      <c r="F98" s="40">
        <f>SUM(F99)</f>
        <v>0</v>
      </c>
      <c r="G98" s="42">
        <f>F98/E98</f>
        <v>0</v>
      </c>
      <c r="H98" s="27"/>
      <c r="I98" s="27"/>
    </row>
    <row r="99" spans="1:9" ht="12.75">
      <c r="A99" s="43"/>
      <c r="B99" s="43"/>
      <c r="C99" s="43"/>
      <c r="D99" s="44" t="s">
        <v>109</v>
      </c>
      <c r="E99" s="45">
        <f>SUM(E100)</f>
        <v>500</v>
      </c>
      <c r="F99" s="45">
        <f>SUM(F100)</f>
        <v>0</v>
      </c>
      <c r="G99" s="47">
        <f>F99/E99</f>
        <v>0</v>
      </c>
      <c r="H99" s="27"/>
      <c r="I99" s="27"/>
    </row>
    <row r="100" spans="1:9" ht="24.75">
      <c r="A100" s="48" t="s">
        <v>110</v>
      </c>
      <c r="B100" s="48"/>
      <c r="C100" s="48"/>
      <c r="D100" s="44" t="s">
        <v>111</v>
      </c>
      <c r="E100" s="45">
        <v>500</v>
      </c>
      <c r="F100" s="45">
        <v>0</v>
      </c>
      <c r="G100" s="47">
        <f>F100/E100</f>
        <v>0</v>
      </c>
      <c r="H100" s="27"/>
      <c r="I100" s="27"/>
    </row>
    <row r="101" spans="1:9" ht="12.75">
      <c r="A101" s="43"/>
      <c r="B101" s="43"/>
      <c r="C101" s="43"/>
      <c r="D101" s="44"/>
      <c r="E101" s="45"/>
      <c r="F101" s="45"/>
      <c r="G101" s="47"/>
      <c r="H101" s="27"/>
      <c r="I101" s="27"/>
    </row>
    <row r="102" spans="1:9" ht="12.75">
      <c r="A102" s="70"/>
      <c r="B102" s="70"/>
      <c r="C102" s="70" t="s">
        <v>112</v>
      </c>
      <c r="D102" s="71" t="s">
        <v>113</v>
      </c>
      <c r="E102" s="55">
        <f>E103</f>
        <v>5000</v>
      </c>
      <c r="F102" s="55">
        <f>F103</f>
        <v>4525</v>
      </c>
      <c r="G102" s="42">
        <f>F102/E102</f>
        <v>0.905</v>
      </c>
      <c r="H102" s="27"/>
      <c r="I102" s="27"/>
    </row>
    <row r="103" spans="1:9" ht="12.75">
      <c r="A103" s="70"/>
      <c r="B103" s="70"/>
      <c r="C103" s="70"/>
      <c r="D103" s="44" t="s">
        <v>114</v>
      </c>
      <c r="E103" s="55">
        <f>SUM(E104)</f>
        <v>5000</v>
      </c>
      <c r="F103" s="55">
        <f>SUM(F104)</f>
        <v>4525</v>
      </c>
      <c r="G103" s="42">
        <f>F103/E103</f>
        <v>0.905</v>
      </c>
      <c r="H103" s="27"/>
      <c r="I103" s="27"/>
    </row>
    <row r="104" spans="1:9" ht="24.75">
      <c r="A104" s="48" t="s">
        <v>115</v>
      </c>
      <c r="B104" s="48"/>
      <c r="C104" s="48"/>
      <c r="D104" s="44" t="s">
        <v>116</v>
      </c>
      <c r="E104" s="45">
        <v>5000</v>
      </c>
      <c r="F104" s="45">
        <v>4525</v>
      </c>
      <c r="G104" s="47">
        <f>F104/E104</f>
        <v>0.905</v>
      </c>
      <c r="H104" s="27"/>
      <c r="I104" s="27"/>
    </row>
    <row r="105" spans="1:9" ht="12.75">
      <c r="A105" s="43"/>
      <c r="B105" s="43"/>
      <c r="C105" s="43"/>
      <c r="D105" s="44"/>
      <c r="E105" s="45"/>
      <c r="F105" s="45"/>
      <c r="G105" s="47"/>
      <c r="H105" s="27"/>
      <c r="I105" s="27"/>
    </row>
    <row r="106" spans="1:9" s="61" customFormat="1" ht="12.75">
      <c r="A106" s="28" t="s">
        <v>117</v>
      </c>
      <c r="B106" s="28">
        <v>750</v>
      </c>
      <c r="C106" s="28"/>
      <c r="D106" s="57" t="s">
        <v>118</v>
      </c>
      <c r="E106" s="58">
        <f>SUM(E108,E113,E118,E129,E134)</f>
        <v>2432339</v>
      </c>
      <c r="F106" s="58">
        <f>SUM(F108,F113,F118,F129,F134)</f>
        <v>1104536.15</v>
      </c>
      <c r="G106" s="60">
        <f>F106/E106</f>
        <v>0.4541045265483142</v>
      </c>
      <c r="H106" s="32"/>
      <c r="I106" s="32"/>
    </row>
    <row r="107" spans="1:9" ht="12.75">
      <c r="A107" s="43"/>
      <c r="B107" s="43"/>
      <c r="C107" s="43"/>
      <c r="D107" s="44"/>
      <c r="E107" s="45"/>
      <c r="F107" s="45"/>
      <c r="G107" s="47"/>
      <c r="H107" s="27"/>
      <c r="I107" s="27"/>
    </row>
    <row r="108" spans="1:9" ht="12.75">
      <c r="A108" s="38"/>
      <c r="B108" s="38"/>
      <c r="C108" s="38">
        <v>75011</v>
      </c>
      <c r="D108" s="39" t="s">
        <v>119</v>
      </c>
      <c r="E108" s="40">
        <f>E109</f>
        <v>73589</v>
      </c>
      <c r="F108" s="40">
        <f>F109</f>
        <v>36563</v>
      </c>
      <c r="G108" s="42">
        <f>F108/E108</f>
        <v>0.4968541493973284</v>
      </c>
      <c r="H108" s="27"/>
      <c r="I108" s="27"/>
    </row>
    <row r="109" spans="1:9" ht="12.75">
      <c r="A109" s="43"/>
      <c r="B109" s="43"/>
      <c r="C109" s="43"/>
      <c r="D109" s="44" t="s">
        <v>120</v>
      </c>
      <c r="E109" s="51">
        <f>SUM(E110:E111)</f>
        <v>73589</v>
      </c>
      <c r="F109" s="51">
        <f>SUM(F110:F111)</f>
        <v>36563</v>
      </c>
      <c r="G109" s="47">
        <f>F109/E109</f>
        <v>0.4968541493973284</v>
      </c>
      <c r="H109" s="27"/>
      <c r="I109" s="27"/>
    </row>
    <row r="110" spans="1:9" ht="24.75">
      <c r="A110" s="48" t="s">
        <v>121</v>
      </c>
      <c r="B110" s="48"/>
      <c r="C110" s="48"/>
      <c r="D110" s="44" t="s">
        <v>122</v>
      </c>
      <c r="E110" s="45">
        <v>69589</v>
      </c>
      <c r="F110" s="45">
        <v>34794</v>
      </c>
      <c r="G110" s="47">
        <f>F110/E110</f>
        <v>0.4999928149563868</v>
      </c>
      <c r="H110" s="27"/>
      <c r="I110" s="27"/>
    </row>
    <row r="111" spans="1:9" ht="12.75">
      <c r="A111" s="48"/>
      <c r="B111" s="48"/>
      <c r="C111" s="48"/>
      <c r="D111" s="44" t="s">
        <v>123</v>
      </c>
      <c r="E111" s="45">
        <v>4000</v>
      </c>
      <c r="F111" s="45">
        <v>1769</v>
      </c>
      <c r="G111" s="47">
        <f>F111/E111</f>
        <v>0.44225</v>
      </c>
      <c r="H111" s="27"/>
      <c r="I111" s="27"/>
    </row>
    <row r="112" spans="1:10" ht="12.75">
      <c r="A112" s="43"/>
      <c r="B112" s="43"/>
      <c r="C112" s="43"/>
      <c r="D112" s="44"/>
      <c r="E112" s="45"/>
      <c r="F112" s="45"/>
      <c r="G112" s="47"/>
      <c r="H112" s="27"/>
      <c r="I112" s="27"/>
      <c r="J112" s="2"/>
    </row>
    <row r="113" spans="1:9" ht="24.75">
      <c r="A113" s="38"/>
      <c r="B113" s="38"/>
      <c r="C113" s="38">
        <v>75022</v>
      </c>
      <c r="D113" s="39" t="s">
        <v>124</v>
      </c>
      <c r="E113" s="40">
        <f>SUM(E114)</f>
        <v>85770</v>
      </c>
      <c r="F113" s="40">
        <f>SUM(F114)</f>
        <v>40929.88</v>
      </c>
      <c r="G113" s="42">
        <f>F113/E113</f>
        <v>0.477205083362481</v>
      </c>
      <c r="H113" s="27"/>
      <c r="I113" s="27"/>
    </row>
    <row r="114" spans="1:9" ht="12.75">
      <c r="A114" s="43"/>
      <c r="B114" s="43"/>
      <c r="C114" s="43"/>
      <c r="D114" s="44" t="s">
        <v>125</v>
      </c>
      <c r="E114" s="45">
        <f>SUM(E115:E116)</f>
        <v>85770</v>
      </c>
      <c r="F114" s="45">
        <f>SUM(F115:F116)</f>
        <v>40929.88</v>
      </c>
      <c r="G114" s="47">
        <f>F114/E114</f>
        <v>0.477205083362481</v>
      </c>
      <c r="H114" s="27"/>
      <c r="I114" s="27"/>
    </row>
    <row r="115" spans="1:9" ht="12.75">
      <c r="A115" s="48" t="s">
        <v>126</v>
      </c>
      <c r="B115" s="48"/>
      <c r="C115" s="48"/>
      <c r="D115" s="44" t="s">
        <v>127</v>
      </c>
      <c r="E115" s="45">
        <v>72270</v>
      </c>
      <c r="F115" s="45">
        <v>33181</v>
      </c>
      <c r="G115" s="47">
        <f>F115/E115</f>
        <v>0.45912550159125504</v>
      </c>
      <c r="H115" s="27"/>
      <c r="I115" s="27"/>
    </row>
    <row r="116" spans="1:9" ht="12.75">
      <c r="A116" s="48"/>
      <c r="B116" s="48"/>
      <c r="C116" s="48"/>
      <c r="D116" s="44" t="s">
        <v>128</v>
      </c>
      <c r="E116" s="45">
        <v>13500</v>
      </c>
      <c r="F116" s="45">
        <v>7748.88</v>
      </c>
      <c r="G116" s="47">
        <f>F116/E116</f>
        <v>0.5739911111111111</v>
      </c>
      <c r="H116" s="27"/>
      <c r="I116" s="27"/>
    </row>
    <row r="117" spans="1:9" ht="12.75">
      <c r="A117" s="43"/>
      <c r="B117" s="43"/>
      <c r="C117" s="43"/>
      <c r="D117" s="44"/>
      <c r="E117" s="45"/>
      <c r="F117" s="45"/>
      <c r="G117" s="47"/>
      <c r="H117" s="27"/>
      <c r="I117" s="27"/>
    </row>
    <row r="118" spans="1:9" ht="24.75">
      <c r="A118" s="38"/>
      <c r="B118" s="38"/>
      <c r="C118" s="38">
        <v>75023</v>
      </c>
      <c r="D118" s="39" t="s">
        <v>129</v>
      </c>
      <c r="E118" s="40">
        <f>SUM(E125)+(E119)</f>
        <v>2160000</v>
      </c>
      <c r="F118" s="40">
        <f>SUM(F125)+(F119)</f>
        <v>972697</v>
      </c>
      <c r="G118" s="42">
        <f>F118/E118</f>
        <v>0.4503226851851852</v>
      </c>
      <c r="H118" s="27"/>
      <c r="I118" s="27"/>
    </row>
    <row r="119" spans="1:9" ht="12.75">
      <c r="A119" s="43"/>
      <c r="B119" s="43"/>
      <c r="C119" s="43"/>
      <c r="D119" s="44" t="s">
        <v>130</v>
      </c>
      <c r="E119" s="45">
        <f>SUM(E120:E122)</f>
        <v>2060000</v>
      </c>
      <c r="F119" s="45">
        <f>SUM(F120:F122)</f>
        <v>958415</v>
      </c>
      <c r="G119" s="47">
        <f>F119/E119</f>
        <v>0.46525</v>
      </c>
      <c r="H119" s="27"/>
      <c r="I119" s="27"/>
    </row>
    <row r="120" spans="1:9" ht="25.5" customHeight="1">
      <c r="A120" s="48" t="s">
        <v>131</v>
      </c>
      <c r="B120" s="48"/>
      <c r="C120" s="48"/>
      <c r="D120" s="44" t="s">
        <v>132</v>
      </c>
      <c r="E120" s="45">
        <v>1620000</v>
      </c>
      <c r="F120" s="45">
        <v>724852</v>
      </c>
      <c r="G120" s="47">
        <f>F120/E120</f>
        <v>0.4474395061728395</v>
      </c>
      <c r="H120" s="27"/>
      <c r="I120" s="27"/>
    </row>
    <row r="121" spans="1:9" ht="12.75">
      <c r="A121" s="48"/>
      <c r="B121" s="48"/>
      <c r="C121" s="48"/>
      <c r="D121" s="44" t="s">
        <v>133</v>
      </c>
      <c r="E121" s="45">
        <v>54000</v>
      </c>
      <c r="F121" s="45">
        <v>28385</v>
      </c>
      <c r="G121" s="47">
        <f>F121/E121</f>
        <v>0.5256481481481482</v>
      </c>
      <c r="H121" s="27"/>
      <c r="I121" s="27"/>
    </row>
    <row r="122" spans="1:9" ht="24.75">
      <c r="A122" s="48"/>
      <c r="B122" s="48"/>
      <c r="C122" s="48"/>
      <c r="D122" s="44" t="s">
        <v>134</v>
      </c>
      <c r="E122" s="45">
        <v>386000</v>
      </c>
      <c r="F122" s="45">
        <v>205178</v>
      </c>
      <c r="G122" s="47">
        <f>F122/E122</f>
        <v>0.5315492227979275</v>
      </c>
      <c r="H122" s="27"/>
      <c r="I122" s="27"/>
    </row>
    <row r="123" spans="1:9" ht="72.75">
      <c r="A123" s="48"/>
      <c r="B123" s="48"/>
      <c r="C123" s="48"/>
      <c r="D123" s="44" t="s">
        <v>135</v>
      </c>
      <c r="E123" s="45"/>
      <c r="F123" s="45"/>
      <c r="G123" s="47"/>
      <c r="H123" s="27"/>
      <c r="I123" s="27"/>
    </row>
    <row r="124" spans="1:9" ht="12.75">
      <c r="A124" s="43"/>
      <c r="B124" s="43"/>
      <c r="C124" s="43"/>
      <c r="D124" s="44"/>
      <c r="E124" s="45"/>
      <c r="F124" s="45"/>
      <c r="G124" s="47"/>
      <c r="H124" s="27"/>
      <c r="I124" s="27"/>
    </row>
    <row r="125" spans="1:9" ht="12.75">
      <c r="A125" s="43"/>
      <c r="B125" s="43"/>
      <c r="C125" s="43"/>
      <c r="D125" s="44" t="s">
        <v>136</v>
      </c>
      <c r="E125" s="51">
        <f>SUM(E126:E127)</f>
        <v>100000</v>
      </c>
      <c r="F125" s="51">
        <f>SUM(F126:F127)</f>
        <v>14282</v>
      </c>
      <c r="G125" s="47">
        <f>F125/E125</f>
        <v>0.14282</v>
      </c>
      <c r="H125" s="27"/>
      <c r="I125" s="27"/>
    </row>
    <row r="126" spans="1:9" ht="12.75">
      <c r="A126" s="48" t="s">
        <v>137</v>
      </c>
      <c r="B126" s="48"/>
      <c r="C126" s="48"/>
      <c r="D126" s="44" t="s">
        <v>138</v>
      </c>
      <c r="E126" s="45">
        <v>50000</v>
      </c>
      <c r="F126" s="45">
        <v>14282</v>
      </c>
      <c r="G126" s="47">
        <f>F126/E126</f>
        <v>0.28564</v>
      </c>
      <c r="H126" s="27"/>
      <c r="I126" s="27"/>
    </row>
    <row r="127" spans="1:9" ht="24.75">
      <c r="A127" s="48"/>
      <c r="B127" s="48"/>
      <c r="C127" s="48"/>
      <c r="D127" s="44" t="s">
        <v>139</v>
      </c>
      <c r="E127" s="45">
        <v>50000</v>
      </c>
      <c r="F127" s="45">
        <v>0</v>
      </c>
      <c r="G127" s="47">
        <f>F127/E127</f>
        <v>0</v>
      </c>
      <c r="H127" s="27"/>
      <c r="I127" s="27"/>
    </row>
    <row r="128" spans="1:9" ht="12.75">
      <c r="A128" s="43"/>
      <c r="B128" s="43"/>
      <c r="C128" s="43"/>
      <c r="D128" s="44"/>
      <c r="E128" s="45"/>
      <c r="F128" s="45"/>
      <c r="G128" s="47"/>
      <c r="H128" s="27"/>
      <c r="I128" s="27"/>
    </row>
    <row r="129" spans="1:9" ht="24.75">
      <c r="A129" s="38"/>
      <c r="B129" s="38"/>
      <c r="C129" s="38" t="s">
        <v>140</v>
      </c>
      <c r="D129" s="39" t="s">
        <v>141</v>
      </c>
      <c r="E129" s="40">
        <f>E130</f>
        <v>19500</v>
      </c>
      <c r="F129" s="40">
        <f>F130</f>
        <v>11866.269999999999</v>
      </c>
      <c r="G129" s="42">
        <f>F129/E129</f>
        <v>0.6085266666666665</v>
      </c>
      <c r="H129" s="27"/>
      <c r="I129" s="27"/>
    </row>
    <row r="130" spans="1:9" ht="12.75">
      <c r="A130" s="43"/>
      <c r="B130" s="43"/>
      <c r="C130" s="43"/>
      <c r="D130" s="44" t="s">
        <v>142</v>
      </c>
      <c r="E130" s="45">
        <f>SUM(E131:E132)</f>
        <v>19500</v>
      </c>
      <c r="F130" s="45">
        <f>SUM(F131:F132)</f>
        <v>11866.269999999999</v>
      </c>
      <c r="G130" s="47">
        <f>F130/E130</f>
        <v>0.6085266666666665</v>
      </c>
      <c r="H130" s="27"/>
      <c r="I130" s="27"/>
    </row>
    <row r="131" spans="1:9" ht="12.75">
      <c r="A131" s="48" t="s">
        <v>143</v>
      </c>
      <c r="B131" s="48"/>
      <c r="C131" s="48"/>
      <c r="D131" s="44" t="s">
        <v>144</v>
      </c>
      <c r="E131" s="45">
        <v>350</v>
      </c>
      <c r="F131" s="45">
        <v>296.8</v>
      </c>
      <c r="G131" s="47">
        <f>F131/E131</f>
        <v>0.8480000000000001</v>
      </c>
      <c r="H131" s="27"/>
      <c r="I131" s="27"/>
    </row>
    <row r="132" spans="1:9" ht="12.75">
      <c r="A132" s="48"/>
      <c r="B132" s="48"/>
      <c r="C132" s="48"/>
      <c r="D132" s="44" t="s">
        <v>145</v>
      </c>
      <c r="E132" s="45">
        <v>19150</v>
      </c>
      <c r="F132" s="45">
        <v>11569.47</v>
      </c>
      <c r="G132" s="47">
        <f>F132/E132</f>
        <v>0.6041498694516971</v>
      </c>
      <c r="H132" s="27"/>
      <c r="I132" s="27"/>
    </row>
    <row r="133" spans="1:9" ht="12.75">
      <c r="A133" s="43"/>
      <c r="B133" s="43"/>
      <c r="C133" s="43"/>
      <c r="D133" s="44"/>
      <c r="E133" s="45"/>
      <c r="F133" s="45"/>
      <c r="G133" s="47"/>
      <c r="H133" s="27"/>
      <c r="I133" s="27"/>
    </row>
    <row r="134" spans="1:10" ht="12.75">
      <c r="A134" s="38"/>
      <c r="B134" s="38"/>
      <c r="C134" s="38">
        <v>75095</v>
      </c>
      <c r="D134" s="39" t="s">
        <v>146</v>
      </c>
      <c r="E134" s="40">
        <f>SUM(E135)</f>
        <v>93480</v>
      </c>
      <c r="F134" s="40">
        <f>SUM(F135)</f>
        <v>42480</v>
      </c>
      <c r="G134" s="42">
        <f aca="true" t="shared" si="3" ref="G134:G142">F134/E134</f>
        <v>0.4544287548138639</v>
      </c>
      <c r="H134" s="27"/>
      <c r="I134" s="27"/>
      <c r="J134" s="75"/>
    </row>
    <row r="135" spans="1:10" ht="12.75">
      <c r="A135" s="43"/>
      <c r="B135" s="43"/>
      <c r="C135" s="43"/>
      <c r="D135" s="44" t="s">
        <v>147</v>
      </c>
      <c r="E135" s="51">
        <f>SUM(E136:E142)</f>
        <v>93480</v>
      </c>
      <c r="F135" s="51">
        <f>SUM(F136:F142)</f>
        <v>42480</v>
      </c>
      <c r="G135" s="47">
        <f t="shared" si="3"/>
        <v>0.4544287548138639</v>
      </c>
      <c r="H135" s="27"/>
      <c r="I135" s="27"/>
      <c r="J135" s="75"/>
    </row>
    <row r="136" spans="1:10" ht="29.25" customHeight="1">
      <c r="A136" s="48" t="s">
        <v>148</v>
      </c>
      <c r="B136" s="48"/>
      <c r="C136" s="48"/>
      <c r="D136" s="44" t="s">
        <v>149</v>
      </c>
      <c r="E136" s="45">
        <v>17800</v>
      </c>
      <c r="F136" s="45">
        <v>6949</v>
      </c>
      <c r="G136" s="47">
        <f t="shared" si="3"/>
        <v>0.3903932584269663</v>
      </c>
      <c r="H136" s="27"/>
      <c r="I136" s="27"/>
      <c r="J136" s="75"/>
    </row>
    <row r="137" spans="1:10" ht="24.75">
      <c r="A137" s="48"/>
      <c r="B137" s="48"/>
      <c r="C137" s="48"/>
      <c r="D137" s="44" t="s">
        <v>150</v>
      </c>
      <c r="E137" s="45">
        <v>7500</v>
      </c>
      <c r="F137" s="45">
        <v>1155</v>
      </c>
      <c r="G137" s="47">
        <f t="shared" si="3"/>
        <v>0.154</v>
      </c>
      <c r="H137" s="27"/>
      <c r="I137" s="27"/>
      <c r="J137" s="75"/>
    </row>
    <row r="138" spans="1:10" ht="24.75">
      <c r="A138" s="48"/>
      <c r="B138" s="48"/>
      <c r="C138" s="48"/>
      <c r="D138" s="44" t="s">
        <v>151</v>
      </c>
      <c r="E138" s="45">
        <v>21871</v>
      </c>
      <c r="F138" s="45">
        <v>13845</v>
      </c>
      <c r="G138" s="47">
        <f t="shared" si="3"/>
        <v>0.6330300397787024</v>
      </c>
      <c r="H138" s="27"/>
      <c r="I138" s="27"/>
      <c r="J138" s="75"/>
    </row>
    <row r="139" spans="1:10" ht="36.75">
      <c r="A139" s="48"/>
      <c r="B139" s="48"/>
      <c r="C139" s="48"/>
      <c r="D139" s="44" t="s">
        <v>152</v>
      </c>
      <c r="E139" s="45">
        <v>24167</v>
      </c>
      <c r="F139" s="45">
        <v>10228</v>
      </c>
      <c r="G139" s="47">
        <f t="shared" si="3"/>
        <v>0.42322174866553564</v>
      </c>
      <c r="H139" s="27"/>
      <c r="I139" s="27"/>
      <c r="J139" s="75"/>
    </row>
    <row r="140" spans="1:10" ht="12.75">
      <c r="A140" s="48"/>
      <c r="B140" s="48"/>
      <c r="C140" s="48"/>
      <c r="D140" s="44" t="s">
        <v>153</v>
      </c>
      <c r="E140" s="45">
        <v>7000</v>
      </c>
      <c r="F140" s="45">
        <v>6691</v>
      </c>
      <c r="G140" s="47">
        <f t="shared" si="3"/>
        <v>0.9558571428571428</v>
      </c>
      <c r="H140" s="27"/>
      <c r="I140" s="27"/>
      <c r="J140" s="75"/>
    </row>
    <row r="141" spans="1:10" ht="26.25" customHeight="1">
      <c r="A141" s="48"/>
      <c r="B141" s="48"/>
      <c r="C141" s="48"/>
      <c r="D141" s="44" t="s">
        <v>154</v>
      </c>
      <c r="E141" s="45">
        <v>9142</v>
      </c>
      <c r="F141" s="45">
        <v>1850</v>
      </c>
      <c r="G141" s="47">
        <f t="shared" si="3"/>
        <v>0.20236272150514112</v>
      </c>
      <c r="H141" s="27"/>
      <c r="I141" s="27"/>
      <c r="J141" s="75"/>
    </row>
    <row r="142" spans="1:10" ht="12.75">
      <c r="A142" s="48"/>
      <c r="B142" s="48"/>
      <c r="C142" s="48"/>
      <c r="D142" s="44" t="s">
        <v>155</v>
      </c>
      <c r="E142" s="45">
        <v>6000</v>
      </c>
      <c r="F142" s="45">
        <v>1762</v>
      </c>
      <c r="G142" s="47">
        <f t="shared" si="3"/>
        <v>0.2936666666666667</v>
      </c>
      <c r="H142" s="27"/>
      <c r="I142" s="27"/>
      <c r="J142" s="75"/>
    </row>
    <row r="143" spans="1:10" ht="12.75">
      <c r="A143" s="43"/>
      <c r="B143" s="43"/>
      <c r="C143" s="43"/>
      <c r="D143" s="44"/>
      <c r="E143" s="45"/>
      <c r="F143" s="45"/>
      <c r="G143" s="47"/>
      <c r="H143" s="27"/>
      <c r="I143" s="27"/>
      <c r="J143" s="75"/>
    </row>
    <row r="144" spans="1:10" s="61" customFormat="1" ht="36.75">
      <c r="A144" s="28" t="s">
        <v>156</v>
      </c>
      <c r="B144" s="28">
        <v>751</v>
      </c>
      <c r="C144" s="28"/>
      <c r="D144" s="57" t="s">
        <v>157</v>
      </c>
      <c r="E144" s="62">
        <f>SUM(E146)</f>
        <v>2700</v>
      </c>
      <c r="F144" s="62">
        <f>SUM(F146)</f>
        <v>0</v>
      </c>
      <c r="G144" s="60">
        <f>F144/E144</f>
        <v>0</v>
      </c>
      <c r="H144" s="32"/>
      <c r="I144" s="32"/>
      <c r="J144" s="84"/>
    </row>
    <row r="145" spans="1:10" ht="12.75">
      <c r="A145" s="43"/>
      <c r="B145" s="43"/>
      <c r="C145" s="43"/>
      <c r="D145" s="44"/>
      <c r="E145" s="45"/>
      <c r="F145" s="45"/>
      <c r="G145" s="47"/>
      <c r="H145" s="27"/>
      <c r="I145" s="27"/>
      <c r="J145" s="75"/>
    </row>
    <row r="146" spans="1:10" ht="24.75">
      <c r="A146" s="38"/>
      <c r="B146" s="38"/>
      <c r="C146" s="38">
        <v>75101</v>
      </c>
      <c r="D146" s="39" t="s">
        <v>158</v>
      </c>
      <c r="E146" s="45">
        <f>SUM(E147)</f>
        <v>2700</v>
      </c>
      <c r="F146" s="45">
        <f>SUM(F147)</f>
        <v>0</v>
      </c>
      <c r="G146" s="42">
        <f>F146/E146</f>
        <v>0</v>
      </c>
      <c r="H146" s="27"/>
      <c r="I146" s="27"/>
      <c r="J146" s="75"/>
    </row>
    <row r="147" spans="1:10" ht="12.75">
      <c r="A147" s="63"/>
      <c r="B147" s="63"/>
      <c r="C147" s="43"/>
      <c r="D147" s="44" t="s">
        <v>159</v>
      </c>
      <c r="E147" s="45">
        <f>E148</f>
        <v>2700</v>
      </c>
      <c r="F147" s="45">
        <f>F148</f>
        <v>0</v>
      </c>
      <c r="G147" s="47">
        <f>F147/E147</f>
        <v>0</v>
      </c>
      <c r="H147" s="27"/>
      <c r="I147" s="27"/>
      <c r="J147" s="75"/>
    </row>
    <row r="148" spans="1:9" ht="24.75">
      <c r="A148" s="48" t="s">
        <v>160</v>
      </c>
      <c r="B148" s="48"/>
      <c r="C148" s="48"/>
      <c r="D148" s="44" t="s">
        <v>161</v>
      </c>
      <c r="E148" s="45">
        <v>2700</v>
      </c>
      <c r="F148" s="45">
        <v>0</v>
      </c>
      <c r="G148" s="47">
        <f>F148/E148</f>
        <v>0</v>
      </c>
      <c r="H148" s="27"/>
      <c r="I148" s="27"/>
    </row>
    <row r="149" spans="1:9" ht="12.75">
      <c r="A149" s="43"/>
      <c r="B149" s="43"/>
      <c r="C149" s="43"/>
      <c r="D149" s="44"/>
      <c r="E149" s="45"/>
      <c r="F149" s="45"/>
      <c r="G149" s="47"/>
      <c r="H149" s="27"/>
      <c r="I149" s="27"/>
    </row>
    <row r="150" spans="1:9" s="61" customFormat="1" ht="24.75">
      <c r="A150" s="28" t="s">
        <v>162</v>
      </c>
      <c r="B150" s="28">
        <v>754</v>
      </c>
      <c r="C150" s="28"/>
      <c r="D150" s="57" t="s">
        <v>163</v>
      </c>
      <c r="E150" s="62">
        <f>SUM(E160,E171,E152)</f>
        <v>277376</v>
      </c>
      <c r="F150" s="62">
        <f>SUM(F160,F171,F152)</f>
        <v>168286</v>
      </c>
      <c r="G150" s="60">
        <f>F150/E150</f>
        <v>0.6067071412090448</v>
      </c>
      <c r="H150" s="32"/>
      <c r="I150" s="32"/>
    </row>
    <row r="151" spans="1:9" ht="12.75">
      <c r="A151" s="43"/>
      <c r="B151" s="43"/>
      <c r="C151" s="43"/>
      <c r="D151" s="44"/>
      <c r="E151" s="45"/>
      <c r="F151" s="45"/>
      <c r="G151" s="47"/>
      <c r="H151" s="27"/>
      <c r="I151" s="27"/>
    </row>
    <row r="152" spans="1:9" ht="12.75">
      <c r="A152" s="38"/>
      <c r="B152" s="38"/>
      <c r="C152" s="38">
        <v>75404</v>
      </c>
      <c r="D152" s="39" t="s">
        <v>164</v>
      </c>
      <c r="E152" s="40">
        <f>E153+E157</f>
        <v>35130</v>
      </c>
      <c r="F152" s="40">
        <f>F153+F157</f>
        <v>35130</v>
      </c>
      <c r="G152" s="42">
        <f>F152/E152</f>
        <v>1</v>
      </c>
      <c r="H152" s="27"/>
      <c r="I152" s="27"/>
    </row>
    <row r="153" spans="1:9" ht="12.75">
      <c r="A153" s="43"/>
      <c r="B153" s="43"/>
      <c r="C153" s="43"/>
      <c r="D153" s="44" t="s">
        <v>165</v>
      </c>
      <c r="E153" s="45">
        <f>SUM(E154:E155)</f>
        <v>10130</v>
      </c>
      <c r="F153" s="45">
        <f>SUM(F154:F155)</f>
        <v>10130</v>
      </c>
      <c r="G153" s="47">
        <f>F153/E153</f>
        <v>1</v>
      </c>
      <c r="H153" s="27"/>
      <c r="I153" s="27"/>
    </row>
    <row r="154" spans="1:9" ht="36.75">
      <c r="A154" s="48" t="s">
        <v>166</v>
      </c>
      <c r="B154" s="48"/>
      <c r="C154" s="48"/>
      <c r="D154" s="44" t="s">
        <v>167</v>
      </c>
      <c r="E154" s="45">
        <v>6000</v>
      </c>
      <c r="F154" s="45">
        <v>6000</v>
      </c>
      <c r="G154" s="47">
        <f>F154/E154</f>
        <v>1</v>
      </c>
      <c r="H154" s="27"/>
      <c r="I154" s="27"/>
    </row>
    <row r="155" spans="1:9" ht="36.75">
      <c r="A155" s="48"/>
      <c r="B155" s="48"/>
      <c r="C155" s="48"/>
      <c r="D155" s="44" t="s">
        <v>168</v>
      </c>
      <c r="E155" s="45">
        <v>4130</v>
      </c>
      <c r="F155" s="45">
        <v>4130</v>
      </c>
      <c r="G155" s="47">
        <f>F155/E155</f>
        <v>1</v>
      </c>
      <c r="H155" s="27"/>
      <c r="I155" s="27"/>
    </row>
    <row r="156" spans="1:9" ht="12.75">
      <c r="A156" s="43"/>
      <c r="B156" s="43"/>
      <c r="C156" s="43"/>
      <c r="D156" s="44"/>
      <c r="E156" s="45"/>
      <c r="F156" s="45"/>
      <c r="G156" s="47"/>
      <c r="H156" s="27"/>
      <c r="I156" s="27"/>
    </row>
    <row r="157" spans="1:9" ht="12.75">
      <c r="A157" s="43"/>
      <c r="B157" s="43"/>
      <c r="C157" s="43"/>
      <c r="D157" s="44" t="s">
        <v>169</v>
      </c>
      <c r="E157" s="45">
        <f>SUM(E158)</f>
        <v>25000</v>
      </c>
      <c r="F157" s="45">
        <f>SUM(F158)</f>
        <v>25000</v>
      </c>
      <c r="G157" s="47">
        <f>F157/E157</f>
        <v>1</v>
      </c>
      <c r="H157" s="27"/>
      <c r="I157" s="27"/>
    </row>
    <row r="158" spans="1:9" ht="36.75">
      <c r="A158" s="48" t="s">
        <v>170</v>
      </c>
      <c r="B158" s="48"/>
      <c r="C158" s="48"/>
      <c r="D158" s="44" t="s">
        <v>171</v>
      </c>
      <c r="E158" s="45">
        <v>25000</v>
      </c>
      <c r="F158" s="45">
        <v>25000</v>
      </c>
      <c r="G158" s="47">
        <f>F158/E158</f>
        <v>1</v>
      </c>
      <c r="H158" s="27"/>
      <c r="I158" s="27"/>
    </row>
    <row r="159" spans="1:9" ht="12.75">
      <c r="A159" s="43"/>
      <c r="B159" s="43"/>
      <c r="C159" s="43"/>
      <c r="D159" s="44"/>
      <c r="E159" s="45"/>
      <c r="F159" s="45"/>
      <c r="G159" s="47"/>
      <c r="H159" s="27"/>
      <c r="I159" s="27"/>
    </row>
    <row r="160" spans="1:9" ht="12.75">
      <c r="A160" s="38"/>
      <c r="B160" s="38"/>
      <c r="C160" s="38">
        <v>75412</v>
      </c>
      <c r="D160" s="39" t="s">
        <v>172</v>
      </c>
      <c r="E160" s="50">
        <f>SUM(E161,E167)</f>
        <v>224800</v>
      </c>
      <c r="F160" s="50">
        <f>SUM(F161,F167)</f>
        <v>126324</v>
      </c>
      <c r="G160" s="42">
        <f aca="true" t="shared" si="4" ref="G160:G165">F160/E160</f>
        <v>0.5619395017793595</v>
      </c>
      <c r="H160" s="27"/>
      <c r="I160" s="27"/>
    </row>
    <row r="161" spans="1:9" ht="12.75">
      <c r="A161" s="43"/>
      <c r="B161" s="43"/>
      <c r="C161" s="43"/>
      <c r="D161" s="44" t="s">
        <v>173</v>
      </c>
      <c r="E161" s="45">
        <f>SUM(E162:E165)</f>
        <v>184800</v>
      </c>
      <c r="F161" s="45">
        <f>SUM(F162:F165)</f>
        <v>126324</v>
      </c>
      <c r="G161" s="47">
        <f t="shared" si="4"/>
        <v>0.6835714285714286</v>
      </c>
      <c r="H161" s="27"/>
      <c r="I161" s="27"/>
    </row>
    <row r="162" spans="1:9" ht="36.75">
      <c r="A162" s="48" t="s">
        <v>174</v>
      </c>
      <c r="B162" s="48"/>
      <c r="C162" s="48"/>
      <c r="D162" s="44" t="s">
        <v>175</v>
      </c>
      <c r="E162" s="45">
        <v>38300</v>
      </c>
      <c r="F162" s="45">
        <v>21785</v>
      </c>
      <c r="G162" s="47">
        <f t="shared" si="4"/>
        <v>0.5687989556135771</v>
      </c>
      <c r="H162" s="27"/>
      <c r="I162" s="27"/>
    </row>
    <row r="163" spans="1:9" ht="24.75">
      <c r="A163" s="48"/>
      <c r="B163" s="48"/>
      <c r="C163" s="48"/>
      <c r="D163" s="44" t="s">
        <v>176</v>
      </c>
      <c r="E163" s="45">
        <v>120093</v>
      </c>
      <c r="F163" s="45">
        <v>78132</v>
      </c>
      <c r="G163" s="47">
        <f t="shared" si="4"/>
        <v>0.6505957882640954</v>
      </c>
      <c r="H163" s="27"/>
      <c r="I163" s="27"/>
    </row>
    <row r="164" spans="1:9" ht="12.75">
      <c r="A164" s="48"/>
      <c r="B164" s="48"/>
      <c r="C164" s="48"/>
      <c r="D164" s="44" t="s">
        <v>177</v>
      </c>
      <c r="E164" s="45">
        <v>18407</v>
      </c>
      <c r="F164" s="45">
        <v>18407</v>
      </c>
      <c r="G164" s="47">
        <f t="shared" si="4"/>
        <v>1</v>
      </c>
      <c r="H164" s="27"/>
      <c r="I164" s="27"/>
    </row>
    <row r="165" spans="1:9" ht="24.75">
      <c r="A165" s="48"/>
      <c r="B165" s="48"/>
      <c r="C165" s="48"/>
      <c r="D165" s="44" t="s">
        <v>178</v>
      </c>
      <c r="E165" s="45">
        <v>8000</v>
      </c>
      <c r="F165" s="45">
        <v>8000</v>
      </c>
      <c r="G165" s="47">
        <f t="shared" si="4"/>
        <v>1</v>
      </c>
      <c r="H165" s="27"/>
      <c r="I165" s="27"/>
    </row>
    <row r="166" spans="1:9" ht="12.75">
      <c r="A166" s="43"/>
      <c r="B166" s="43"/>
      <c r="C166" s="43"/>
      <c r="D166" s="85"/>
      <c r="E166" s="45"/>
      <c r="F166" s="45"/>
      <c r="G166" s="47"/>
      <c r="H166" s="27"/>
      <c r="I166" s="27"/>
    </row>
    <row r="167" spans="1:9" ht="12.75">
      <c r="A167" s="43"/>
      <c r="B167" s="43"/>
      <c r="C167" s="43"/>
      <c r="D167" s="44" t="s">
        <v>179</v>
      </c>
      <c r="E167" s="45">
        <f>SUM(E168:E169)</f>
        <v>40000</v>
      </c>
      <c r="F167" s="45">
        <f>SUM(F168:F169)</f>
        <v>0</v>
      </c>
      <c r="G167" s="47">
        <f>F167/E167</f>
        <v>0</v>
      </c>
      <c r="H167" s="27"/>
      <c r="I167" s="27"/>
    </row>
    <row r="168" spans="1:9" ht="24.75">
      <c r="A168" s="48" t="s">
        <v>180</v>
      </c>
      <c r="B168" s="48"/>
      <c r="C168" s="48"/>
      <c r="D168" s="44" t="s">
        <v>181</v>
      </c>
      <c r="E168" s="45">
        <v>20000</v>
      </c>
      <c r="F168" s="45">
        <v>0</v>
      </c>
      <c r="G168" s="47">
        <f>F168/E168</f>
        <v>0</v>
      </c>
      <c r="H168" s="27"/>
      <c r="I168" s="27"/>
    </row>
    <row r="169" spans="1:9" ht="24.75">
      <c r="A169" s="48"/>
      <c r="B169" s="48"/>
      <c r="C169" s="48"/>
      <c r="D169" s="44" t="s">
        <v>182</v>
      </c>
      <c r="E169" s="45">
        <v>20000</v>
      </c>
      <c r="F169" s="45">
        <v>0</v>
      </c>
      <c r="G169" s="47">
        <f>F169/E169</f>
        <v>0</v>
      </c>
      <c r="H169" s="27"/>
      <c r="I169" s="27"/>
    </row>
    <row r="170" spans="1:9" ht="12.75">
      <c r="A170" s="43"/>
      <c r="B170" s="43"/>
      <c r="C170" s="43"/>
      <c r="D170" s="44"/>
      <c r="E170" s="45"/>
      <c r="F170" s="45"/>
      <c r="G170" s="47"/>
      <c r="H170" s="27"/>
      <c r="I170" s="27"/>
    </row>
    <row r="171" spans="1:9" ht="12.75">
      <c r="A171" s="38"/>
      <c r="B171" s="38"/>
      <c r="C171" s="38">
        <v>75414</v>
      </c>
      <c r="D171" s="39" t="s">
        <v>183</v>
      </c>
      <c r="E171" s="40">
        <f>SUM(E172,E178)</f>
        <v>17446</v>
      </c>
      <c r="F171" s="40">
        <f>SUM(F172,F178)</f>
        <v>6832</v>
      </c>
      <c r="G171" s="42">
        <f aca="true" t="shared" si="5" ref="G171:G176">F171/E171</f>
        <v>0.3916083916083916</v>
      </c>
      <c r="H171" s="27"/>
      <c r="I171" s="27"/>
    </row>
    <row r="172" spans="1:9" ht="12.75">
      <c r="A172" s="43"/>
      <c r="B172" s="43"/>
      <c r="C172" s="43"/>
      <c r="D172" s="44" t="s">
        <v>184</v>
      </c>
      <c r="E172" s="45">
        <f>SUM(E173:E176)</f>
        <v>12446</v>
      </c>
      <c r="F172" s="45">
        <f>SUM(F173:F176)</f>
        <v>6832</v>
      </c>
      <c r="G172" s="47">
        <f t="shared" si="5"/>
        <v>0.5489313835770528</v>
      </c>
      <c r="H172" s="27"/>
      <c r="I172" s="27"/>
    </row>
    <row r="173" spans="1:9" ht="24.75">
      <c r="A173" s="48" t="s">
        <v>185</v>
      </c>
      <c r="B173" s="48"/>
      <c r="C173" s="48"/>
      <c r="D173" s="44" t="s">
        <v>186</v>
      </c>
      <c r="E173" s="45">
        <v>9746</v>
      </c>
      <c r="F173" s="45">
        <v>4872</v>
      </c>
      <c r="G173" s="47">
        <f t="shared" si="5"/>
        <v>0.4998973938025857</v>
      </c>
      <c r="H173" s="27"/>
      <c r="I173" s="27"/>
    </row>
    <row r="174" spans="1:9" ht="12.75">
      <c r="A174" s="48"/>
      <c r="B174" s="48"/>
      <c r="C174" s="48"/>
      <c r="D174" s="44" t="s">
        <v>187</v>
      </c>
      <c r="E174" s="45">
        <v>500</v>
      </c>
      <c r="F174" s="45">
        <v>500</v>
      </c>
      <c r="G174" s="47">
        <f t="shared" si="5"/>
        <v>1</v>
      </c>
      <c r="H174" s="27"/>
      <c r="I174" s="27"/>
    </row>
    <row r="175" spans="1:9" ht="24.75">
      <c r="A175" s="48"/>
      <c r="B175" s="48"/>
      <c r="C175" s="48"/>
      <c r="D175" s="44" t="s">
        <v>188</v>
      </c>
      <c r="E175" s="45">
        <v>1500</v>
      </c>
      <c r="F175" s="45">
        <v>1460</v>
      </c>
      <c r="G175" s="47">
        <f t="shared" si="5"/>
        <v>0.9733333333333334</v>
      </c>
      <c r="H175" s="27"/>
      <c r="I175" s="27"/>
    </row>
    <row r="176" spans="1:9" ht="12.75">
      <c r="A176" s="48"/>
      <c r="B176" s="48"/>
      <c r="C176" s="48"/>
      <c r="D176" s="44" t="s">
        <v>189</v>
      </c>
      <c r="E176" s="45">
        <v>700</v>
      </c>
      <c r="F176" s="45">
        <v>0</v>
      </c>
      <c r="G176" s="47">
        <f t="shared" si="5"/>
        <v>0</v>
      </c>
      <c r="H176" s="27"/>
      <c r="I176" s="27"/>
    </row>
    <row r="177" spans="1:9" ht="12.75">
      <c r="A177" s="43"/>
      <c r="B177" s="43"/>
      <c r="C177" s="43"/>
      <c r="D177" s="44"/>
      <c r="E177" s="45"/>
      <c r="F177" s="45"/>
      <c r="G177" s="47"/>
      <c r="H177" s="27"/>
      <c r="I177" s="27"/>
    </row>
    <row r="178" spans="1:9" ht="12.75">
      <c r="A178" s="43"/>
      <c r="B178" s="43"/>
      <c r="C178" s="43"/>
      <c r="D178" s="44" t="s">
        <v>190</v>
      </c>
      <c r="E178" s="45">
        <f>SUM(E179)</f>
        <v>5000</v>
      </c>
      <c r="F178" s="45">
        <f>SUM(F179)</f>
        <v>0</v>
      </c>
      <c r="G178" s="47">
        <f>F178/E178</f>
        <v>0</v>
      </c>
      <c r="H178" s="27"/>
      <c r="I178" s="27"/>
    </row>
    <row r="179" spans="1:9" ht="36.75">
      <c r="A179" s="48" t="s">
        <v>191</v>
      </c>
      <c r="B179" s="48"/>
      <c r="C179" s="48"/>
      <c r="D179" s="44" t="s">
        <v>192</v>
      </c>
      <c r="E179" s="45">
        <v>5000</v>
      </c>
      <c r="F179" s="45">
        <v>0</v>
      </c>
      <c r="G179" s="47">
        <f>F179/E179</f>
        <v>0</v>
      </c>
      <c r="H179" s="27"/>
      <c r="I179" s="27"/>
    </row>
    <row r="180" spans="1:9" ht="12.75">
      <c r="A180" s="43"/>
      <c r="B180" s="43"/>
      <c r="C180" s="43"/>
      <c r="D180" s="44"/>
      <c r="E180" s="45"/>
      <c r="F180" s="45"/>
      <c r="G180" s="47"/>
      <c r="H180" s="27"/>
      <c r="I180" s="27"/>
    </row>
    <row r="181" spans="1:9" s="61" customFormat="1" ht="60.75">
      <c r="A181" s="28" t="s">
        <v>193</v>
      </c>
      <c r="B181" s="28">
        <v>756</v>
      </c>
      <c r="C181" s="86"/>
      <c r="D181" s="57" t="s">
        <v>194</v>
      </c>
      <c r="E181" s="62">
        <f>E183</f>
        <v>36000</v>
      </c>
      <c r="F181" s="62">
        <f>F183</f>
        <v>19809</v>
      </c>
      <c r="G181" s="60">
        <f>F181/E181</f>
        <v>0.55025</v>
      </c>
      <c r="H181" s="32"/>
      <c r="I181" s="32"/>
    </row>
    <row r="182" spans="1:9" ht="12.75">
      <c r="A182" s="43"/>
      <c r="B182" s="43"/>
      <c r="C182" s="43"/>
      <c r="D182" s="44"/>
      <c r="E182" s="45"/>
      <c r="F182" s="45"/>
      <c r="G182" s="47"/>
      <c r="H182" s="27"/>
      <c r="I182" s="27"/>
    </row>
    <row r="183" spans="1:9" ht="38.25" customHeight="1">
      <c r="A183" s="38"/>
      <c r="B183" s="38"/>
      <c r="C183" s="38">
        <v>75647</v>
      </c>
      <c r="D183" s="39" t="s">
        <v>195</v>
      </c>
      <c r="E183" s="40">
        <f>SUM(E184)</f>
        <v>36000</v>
      </c>
      <c r="F183" s="40">
        <f>SUM(F184)</f>
        <v>19809</v>
      </c>
      <c r="G183" s="42">
        <f>F183/E183</f>
        <v>0.55025</v>
      </c>
      <c r="H183" s="27"/>
      <c r="I183" s="27"/>
    </row>
    <row r="184" spans="1:9" ht="12.75">
      <c r="A184" s="43"/>
      <c r="B184" s="43"/>
      <c r="C184" s="43"/>
      <c r="D184" s="44" t="s">
        <v>196</v>
      </c>
      <c r="E184" s="51">
        <f>SUM(E185:E186)</f>
        <v>36000</v>
      </c>
      <c r="F184" s="51">
        <f>SUM(F185:F186)</f>
        <v>19809</v>
      </c>
      <c r="G184" s="47">
        <f>F184/E184</f>
        <v>0.55025</v>
      </c>
      <c r="H184" s="27"/>
      <c r="I184" s="27"/>
    </row>
    <row r="185" spans="1:9" ht="24.75">
      <c r="A185" s="48" t="s">
        <v>197</v>
      </c>
      <c r="B185" s="48"/>
      <c r="C185" s="48"/>
      <c r="D185" s="44" t="s">
        <v>198</v>
      </c>
      <c r="E185" s="45">
        <v>21000</v>
      </c>
      <c r="F185" s="45">
        <v>11005</v>
      </c>
      <c r="G185" s="47">
        <f>F185/E185</f>
        <v>0.5240476190476191</v>
      </c>
      <c r="H185" s="27"/>
      <c r="I185" s="27"/>
    </row>
    <row r="186" spans="1:9" ht="48.75">
      <c r="A186" s="48"/>
      <c r="B186" s="48"/>
      <c r="C186" s="48"/>
      <c r="D186" s="44" t="s">
        <v>199</v>
      </c>
      <c r="E186" s="45">
        <v>15000</v>
      </c>
      <c r="F186" s="45">
        <v>8804</v>
      </c>
      <c r="G186" s="47">
        <f>F186/E186</f>
        <v>0.5869333333333333</v>
      </c>
      <c r="H186" s="27"/>
      <c r="I186" s="27"/>
    </row>
    <row r="187" spans="1:9" ht="12.75">
      <c r="A187" s="43"/>
      <c r="B187" s="43"/>
      <c r="C187" s="43"/>
      <c r="D187" s="44"/>
      <c r="E187" s="45"/>
      <c r="F187" s="45"/>
      <c r="G187" s="47"/>
      <c r="H187" s="27"/>
      <c r="I187" s="27"/>
    </row>
    <row r="188" spans="1:9" s="61" customFormat="1" ht="12.75">
      <c r="A188" s="28" t="s">
        <v>200</v>
      </c>
      <c r="B188" s="28">
        <v>757</v>
      </c>
      <c r="C188" s="28"/>
      <c r="D188" s="57" t="s">
        <v>201</v>
      </c>
      <c r="E188" s="62">
        <f>SUM(E190)</f>
        <v>48000</v>
      </c>
      <c r="F188" s="62">
        <f>SUM(F190)</f>
        <v>22294</v>
      </c>
      <c r="G188" s="60">
        <f>F188/E188</f>
        <v>0.4644583333333333</v>
      </c>
      <c r="H188" s="32"/>
      <c r="I188" s="32"/>
    </row>
    <row r="189" spans="1:9" ht="12.75">
      <c r="A189" s="43"/>
      <c r="B189" s="43"/>
      <c r="C189" s="63"/>
      <c r="D189" s="64"/>
      <c r="E189" s="65"/>
      <c r="F189" s="65"/>
      <c r="G189" s="47"/>
      <c r="H189" s="27"/>
      <c r="I189" s="27"/>
    </row>
    <row r="190" spans="1:9" ht="36.75">
      <c r="A190" s="38"/>
      <c r="B190" s="38"/>
      <c r="C190" s="38">
        <v>75702</v>
      </c>
      <c r="D190" s="39" t="s">
        <v>202</v>
      </c>
      <c r="E190" s="40">
        <f>SUM(E192)</f>
        <v>48000</v>
      </c>
      <c r="F190" s="40">
        <f>SUM(F192)</f>
        <v>22294</v>
      </c>
      <c r="G190" s="42">
        <f>F190/E190</f>
        <v>0.4644583333333333</v>
      </c>
      <c r="H190" s="27"/>
      <c r="I190" s="27"/>
    </row>
    <row r="191" spans="1:9" ht="12.75">
      <c r="A191" s="43"/>
      <c r="B191" s="43"/>
      <c r="C191" s="43"/>
      <c r="D191" s="44" t="s">
        <v>203</v>
      </c>
      <c r="E191" s="45">
        <f>E192</f>
        <v>48000</v>
      </c>
      <c r="F191" s="45">
        <f>F192</f>
        <v>22294</v>
      </c>
      <c r="G191" s="47">
        <f>F191/E191</f>
        <v>0.4644583333333333</v>
      </c>
      <c r="H191" s="27"/>
      <c r="I191" s="27"/>
    </row>
    <row r="192" spans="1:9" ht="12.75">
      <c r="A192" s="69" t="s">
        <v>204</v>
      </c>
      <c r="B192" s="69"/>
      <c r="C192" s="69"/>
      <c r="D192" s="44" t="s">
        <v>205</v>
      </c>
      <c r="E192" s="45">
        <v>48000</v>
      </c>
      <c r="F192" s="45">
        <v>22294</v>
      </c>
      <c r="G192" s="47">
        <f>F192/E192</f>
        <v>0.4644583333333333</v>
      </c>
      <c r="H192" s="27"/>
      <c r="I192" s="27"/>
    </row>
    <row r="193" spans="1:9" ht="12.75">
      <c r="A193" s="43"/>
      <c r="B193" s="43"/>
      <c r="C193" s="43"/>
      <c r="D193" s="44"/>
      <c r="E193" s="45"/>
      <c r="F193" s="45"/>
      <c r="G193" s="47"/>
      <c r="H193" s="27"/>
      <c r="I193" s="27"/>
    </row>
    <row r="194" spans="1:9" s="61" customFormat="1" ht="12.75">
      <c r="A194" s="28" t="s">
        <v>206</v>
      </c>
      <c r="B194" s="28">
        <v>758</v>
      </c>
      <c r="C194" s="28"/>
      <c r="D194" s="57" t="s">
        <v>207</v>
      </c>
      <c r="E194" s="62">
        <f>SUM(E196)</f>
        <v>141801</v>
      </c>
      <c r="F194" s="62">
        <f>SUM(F196)</f>
        <v>0</v>
      </c>
      <c r="G194" s="60">
        <f>F194/E194</f>
        <v>0</v>
      </c>
      <c r="H194" s="32"/>
      <c r="I194" s="32"/>
    </row>
    <row r="195" spans="1:9" ht="12.75">
      <c r="A195" s="63"/>
      <c r="B195" s="63"/>
      <c r="C195" s="63"/>
      <c r="D195" s="64"/>
      <c r="E195" s="65"/>
      <c r="F195" s="65"/>
      <c r="G195" s="47"/>
      <c r="H195" s="27"/>
      <c r="I195" s="27"/>
    </row>
    <row r="196" spans="1:9" ht="12.75">
      <c r="A196" s="63"/>
      <c r="B196" s="34"/>
      <c r="C196" s="43">
        <v>75818</v>
      </c>
      <c r="D196" s="44" t="s">
        <v>208</v>
      </c>
      <c r="E196" s="45">
        <f>SUM(E197)</f>
        <v>141801</v>
      </c>
      <c r="F196" s="45">
        <f>SUM(F197)</f>
        <v>0</v>
      </c>
      <c r="G196" s="47">
        <f>F196/E196</f>
        <v>0</v>
      </c>
      <c r="H196" s="27"/>
      <c r="I196" s="27"/>
    </row>
    <row r="197" spans="1:9" ht="12.75">
      <c r="A197" s="69" t="s">
        <v>209</v>
      </c>
      <c r="B197" s="69"/>
      <c r="C197" s="69"/>
      <c r="D197" s="44" t="s">
        <v>210</v>
      </c>
      <c r="E197" s="45">
        <v>141801</v>
      </c>
      <c r="F197" s="45">
        <v>0</v>
      </c>
      <c r="G197" s="47">
        <f>F197/E197</f>
        <v>0</v>
      </c>
      <c r="H197" s="27"/>
      <c r="I197" s="27"/>
    </row>
    <row r="198" spans="1:9" ht="12.75">
      <c r="A198" s="43"/>
      <c r="B198" s="43"/>
      <c r="C198" s="43"/>
      <c r="D198" s="44"/>
      <c r="E198" s="45"/>
      <c r="F198" s="45"/>
      <c r="G198" s="47"/>
      <c r="H198" s="27"/>
      <c r="I198" s="27"/>
    </row>
    <row r="199" spans="1:9" s="61" customFormat="1" ht="12.75">
      <c r="A199" s="28" t="s">
        <v>211</v>
      </c>
      <c r="B199" s="28">
        <v>801</v>
      </c>
      <c r="C199" s="28"/>
      <c r="D199" s="57" t="s">
        <v>212</v>
      </c>
      <c r="E199" s="62">
        <f>SUM(E201,E230,E274,E295,E301,E322,E328+E310+E316)</f>
        <v>9696104</v>
      </c>
      <c r="F199" s="62">
        <f>SUM(F201,F230,F274,F295,F301,F322,F328+F310+F316)</f>
        <v>4920330</v>
      </c>
      <c r="G199" s="60">
        <f>F199/E199</f>
        <v>0.5074543342356889</v>
      </c>
      <c r="H199" s="32"/>
      <c r="I199" s="32"/>
    </row>
    <row r="200" spans="1:9" ht="12.75">
      <c r="A200" s="63"/>
      <c r="B200" s="34"/>
      <c r="C200" s="63"/>
      <c r="D200" s="64"/>
      <c r="E200" s="65"/>
      <c r="F200" s="65"/>
      <c r="G200" s="47"/>
      <c r="H200" s="27"/>
      <c r="I200" s="27"/>
    </row>
    <row r="201" spans="1:9" ht="12.75">
      <c r="A201" s="88"/>
      <c r="B201" s="38"/>
      <c r="C201" s="38">
        <v>80101</v>
      </c>
      <c r="D201" s="39" t="s">
        <v>213</v>
      </c>
      <c r="E201" s="40">
        <f>SUM(E203,E209,E215,E224)</f>
        <v>3154967</v>
      </c>
      <c r="F201" s="40">
        <f>SUM(F203,F209,F215,F224)</f>
        <v>1619281</v>
      </c>
      <c r="G201" s="42">
        <f>F201/E201</f>
        <v>0.5132481575877021</v>
      </c>
      <c r="H201" s="27"/>
      <c r="I201" s="27"/>
    </row>
    <row r="202" spans="1:9" ht="12.75">
      <c r="A202" s="43"/>
      <c r="B202" s="43"/>
      <c r="C202" s="43"/>
      <c r="D202" s="44" t="s">
        <v>214</v>
      </c>
      <c r="E202" s="45"/>
      <c r="F202" s="45"/>
      <c r="G202" s="47"/>
      <c r="H202" s="27"/>
      <c r="I202" s="27"/>
    </row>
    <row r="203" spans="1:9" ht="24.75">
      <c r="A203" s="43"/>
      <c r="B203" s="43"/>
      <c r="C203" s="43"/>
      <c r="D203" s="39" t="s">
        <v>215</v>
      </c>
      <c r="E203" s="40">
        <f>SUM(E204)</f>
        <v>167020</v>
      </c>
      <c r="F203" s="40">
        <f>SUM(F204)</f>
        <v>89906</v>
      </c>
      <c r="G203" s="42">
        <f>F203/E203</f>
        <v>0.5382948149922165</v>
      </c>
      <c r="H203" s="27"/>
      <c r="I203" s="27"/>
    </row>
    <row r="204" spans="1:9" ht="12.75" customHeight="1">
      <c r="A204" s="89"/>
      <c r="B204" s="89"/>
      <c r="C204" s="89"/>
      <c r="D204" s="44" t="s">
        <v>216</v>
      </c>
      <c r="E204" s="45">
        <f>SUM(E205:E206)</f>
        <v>167020</v>
      </c>
      <c r="F204" s="45">
        <f>SUM(F205:F206)</f>
        <v>89906</v>
      </c>
      <c r="G204" s="47">
        <f>F204/E204</f>
        <v>0.5382948149922165</v>
      </c>
      <c r="H204" s="27"/>
      <c r="I204" s="27"/>
    </row>
    <row r="205" spans="1:9" ht="25.5" customHeight="1">
      <c r="A205" s="48" t="s">
        <v>217</v>
      </c>
      <c r="B205" s="48"/>
      <c r="C205" s="48"/>
      <c r="D205" s="44" t="s">
        <v>218</v>
      </c>
      <c r="E205" s="45">
        <v>133600</v>
      </c>
      <c r="F205" s="45">
        <v>71654</v>
      </c>
      <c r="G205" s="47">
        <f>F205/E205</f>
        <v>0.5363323353293413</v>
      </c>
      <c r="H205" s="27"/>
      <c r="I205" s="27"/>
    </row>
    <row r="206" spans="1:9" ht="12.75">
      <c r="A206" s="48"/>
      <c r="B206" s="48"/>
      <c r="C206" s="48"/>
      <c r="D206" s="44" t="s">
        <v>219</v>
      </c>
      <c r="E206" s="45">
        <v>33420</v>
      </c>
      <c r="F206" s="45">
        <v>18252</v>
      </c>
      <c r="G206" s="47">
        <f>F206/E206</f>
        <v>0.5461400359066427</v>
      </c>
      <c r="H206" s="27"/>
      <c r="I206" s="27"/>
    </row>
    <row r="207" spans="1:9" ht="24.75">
      <c r="A207" s="48"/>
      <c r="B207" s="48"/>
      <c r="C207" s="48"/>
      <c r="D207" s="44" t="s">
        <v>220</v>
      </c>
      <c r="E207" s="45"/>
      <c r="F207" s="45"/>
      <c r="G207" s="47"/>
      <c r="H207" s="27"/>
      <c r="I207" s="27"/>
    </row>
    <row r="208" spans="1:9" ht="12.75">
      <c r="A208" s="43"/>
      <c r="B208" s="43"/>
      <c r="C208" s="43"/>
      <c r="D208" s="44"/>
      <c r="E208" s="45"/>
      <c r="F208" s="45"/>
      <c r="G208" s="47"/>
      <c r="H208" s="27"/>
      <c r="I208" s="27"/>
    </row>
    <row r="209" spans="1:9" ht="24.75">
      <c r="A209" s="43"/>
      <c r="B209" s="43"/>
      <c r="C209" s="43"/>
      <c r="D209" s="39" t="s">
        <v>221</v>
      </c>
      <c r="E209" s="40">
        <f>SUM(E210)</f>
        <v>440240</v>
      </c>
      <c r="F209" s="40">
        <f>SUM(F210)</f>
        <v>228397</v>
      </c>
      <c r="G209" s="42">
        <f>F209/E209</f>
        <v>0.5188011084862802</v>
      </c>
      <c r="H209" s="27"/>
      <c r="I209" s="27"/>
    </row>
    <row r="210" spans="1:9" ht="12.75">
      <c r="A210" s="43"/>
      <c r="B210" s="43"/>
      <c r="C210" s="43"/>
      <c r="D210" s="44" t="s">
        <v>222</v>
      </c>
      <c r="E210" s="45">
        <f>SUM(E211:E212)</f>
        <v>440240</v>
      </c>
      <c r="F210" s="45">
        <f>SUM(F211:F212)</f>
        <v>228397</v>
      </c>
      <c r="G210" s="47">
        <f>F210/E210</f>
        <v>0.5188011084862802</v>
      </c>
      <c r="H210" s="27"/>
      <c r="I210" s="27"/>
    </row>
    <row r="211" spans="1:9" ht="24.75">
      <c r="A211" s="90" t="s">
        <v>223</v>
      </c>
      <c r="B211" s="90"/>
      <c r="C211" s="90"/>
      <c r="D211" s="44" t="s">
        <v>224</v>
      </c>
      <c r="E211" s="45">
        <v>363500</v>
      </c>
      <c r="F211" s="45">
        <v>188121</v>
      </c>
      <c r="G211" s="47">
        <f>F211/E211</f>
        <v>0.5175268225584594</v>
      </c>
      <c r="H211" s="27"/>
      <c r="I211" s="27"/>
    </row>
    <row r="212" spans="1:9" ht="12.75">
      <c r="A212" s="90"/>
      <c r="B212" s="90"/>
      <c r="C212" s="90"/>
      <c r="D212" s="44" t="s">
        <v>225</v>
      </c>
      <c r="E212" s="45">
        <f>54002+1646+1646+2626+16820</f>
        <v>76740</v>
      </c>
      <c r="F212" s="45">
        <f>32527+1646+6103</f>
        <v>40276</v>
      </c>
      <c r="G212" s="47">
        <f>F212/E212</f>
        <v>0.5248371123273391</v>
      </c>
      <c r="H212" s="27"/>
      <c r="I212" s="27"/>
    </row>
    <row r="213" spans="1:9" ht="60.75">
      <c r="A213" s="90"/>
      <c r="B213" s="90"/>
      <c r="C213" s="90"/>
      <c r="D213" s="44" t="s">
        <v>226</v>
      </c>
      <c r="E213" s="45"/>
      <c r="F213" s="45"/>
      <c r="G213" s="47"/>
      <c r="H213" s="27"/>
      <c r="I213" s="27"/>
    </row>
    <row r="214" spans="1:9" ht="12.75">
      <c r="A214" s="90"/>
      <c r="B214" s="90"/>
      <c r="C214" s="90"/>
      <c r="D214" s="44"/>
      <c r="E214" s="45"/>
      <c r="F214" s="45"/>
      <c r="G214" s="47"/>
      <c r="H214" s="27"/>
      <c r="I214" s="27"/>
    </row>
    <row r="215" spans="1:9" ht="24.75">
      <c r="A215" s="43"/>
      <c r="B215" s="43"/>
      <c r="C215" s="43"/>
      <c r="D215" s="39" t="s">
        <v>227</v>
      </c>
      <c r="E215" s="40">
        <f>E216+E221</f>
        <v>1484371</v>
      </c>
      <c r="F215" s="40">
        <f>F216+F221</f>
        <v>788940</v>
      </c>
      <c r="G215" s="42">
        <f>F215/E215</f>
        <v>0.5314978532994784</v>
      </c>
      <c r="H215" s="27"/>
      <c r="I215" s="27"/>
    </row>
    <row r="216" spans="1:9" ht="12.75">
      <c r="A216" s="89"/>
      <c r="B216" s="89"/>
      <c r="C216" s="89"/>
      <c r="D216" s="44" t="s">
        <v>228</v>
      </c>
      <c r="E216" s="68">
        <f>SUM(E217:E218)</f>
        <v>1414371</v>
      </c>
      <c r="F216" s="68">
        <f>SUM(F217:F218)</f>
        <v>788940</v>
      </c>
      <c r="G216" s="47">
        <f>F216/E216</f>
        <v>0.557802726441648</v>
      </c>
      <c r="H216" s="27"/>
      <c r="I216" s="27"/>
    </row>
    <row r="217" spans="1:9" ht="24.75">
      <c r="A217" s="90" t="s">
        <v>229</v>
      </c>
      <c r="B217" s="90"/>
      <c r="C217" s="90"/>
      <c r="D217" s="44" t="s">
        <v>230</v>
      </c>
      <c r="E217" s="45">
        <v>1224300</v>
      </c>
      <c r="F217" s="45">
        <v>669006</v>
      </c>
      <c r="G217" s="47">
        <f>F217/E217</f>
        <v>0.5464395981377114</v>
      </c>
      <c r="H217" s="27"/>
      <c r="I217" s="27"/>
    </row>
    <row r="218" spans="1:9" ht="12.75">
      <c r="A218" s="90"/>
      <c r="B218" s="90"/>
      <c r="C218" s="90"/>
      <c r="D218" s="44" t="s">
        <v>231</v>
      </c>
      <c r="E218" s="45">
        <f>187372+2699</f>
        <v>190071</v>
      </c>
      <c r="F218" s="45">
        <f>117235+2699</f>
        <v>119934</v>
      </c>
      <c r="G218" s="47">
        <f>F218/E218</f>
        <v>0.6309957857853118</v>
      </c>
      <c r="H218" s="27"/>
      <c r="I218" s="27"/>
    </row>
    <row r="219" spans="1:9" ht="60.75">
      <c r="A219" s="90"/>
      <c r="B219" s="90"/>
      <c r="C219" s="90"/>
      <c r="D219" s="44" t="s">
        <v>232</v>
      </c>
      <c r="E219" s="45"/>
      <c r="F219" s="45"/>
      <c r="G219" s="47"/>
      <c r="H219" s="27"/>
      <c r="I219" s="27"/>
    </row>
    <row r="220" spans="1:9" ht="12.75">
      <c r="A220" s="90"/>
      <c r="B220" s="90"/>
      <c r="C220" s="90"/>
      <c r="D220" s="44"/>
      <c r="E220" s="45"/>
      <c r="F220" s="45"/>
      <c r="G220" s="47"/>
      <c r="H220" s="27"/>
      <c r="I220" s="27"/>
    </row>
    <row r="221" spans="1:9" ht="12.75">
      <c r="A221" s="43"/>
      <c r="B221" s="43"/>
      <c r="C221" s="43"/>
      <c r="D221" s="44" t="s">
        <v>233</v>
      </c>
      <c r="E221" s="45">
        <f>E222</f>
        <v>70000</v>
      </c>
      <c r="F221" s="45">
        <f>F222</f>
        <v>0</v>
      </c>
      <c r="G221" s="47">
        <f>F221/E221</f>
        <v>0</v>
      </c>
      <c r="H221" s="27"/>
      <c r="I221" s="27"/>
    </row>
    <row r="222" spans="1:9" ht="24.75">
      <c r="A222" s="90" t="s">
        <v>234</v>
      </c>
      <c r="B222" s="90"/>
      <c r="C222" s="90"/>
      <c r="D222" s="44" t="s">
        <v>235</v>
      </c>
      <c r="E222" s="45">
        <v>70000</v>
      </c>
      <c r="F222" s="45">
        <v>0</v>
      </c>
      <c r="G222" s="47">
        <f>F222/E222</f>
        <v>0</v>
      </c>
      <c r="H222" s="27"/>
      <c r="I222" s="27"/>
    </row>
    <row r="223" spans="1:9" ht="12.75">
      <c r="A223" s="43"/>
      <c r="B223" s="43"/>
      <c r="C223" s="43"/>
      <c r="D223" s="44"/>
      <c r="E223" s="45"/>
      <c r="F223" s="45"/>
      <c r="G223" s="47"/>
      <c r="H223" s="27"/>
      <c r="I223" s="27"/>
    </row>
    <row r="224" spans="1:9" ht="12.75">
      <c r="A224" s="43"/>
      <c r="B224" s="43"/>
      <c r="C224" s="43"/>
      <c r="D224" s="39" t="s">
        <v>236</v>
      </c>
      <c r="E224" s="40">
        <f>SUM(E225)</f>
        <v>1063336</v>
      </c>
      <c r="F224" s="40">
        <f>SUM(F225)</f>
        <v>512038</v>
      </c>
      <c r="G224" s="42">
        <f>F224/E224</f>
        <v>0.4815392312495768</v>
      </c>
      <c r="H224" s="27"/>
      <c r="I224" s="27"/>
    </row>
    <row r="225" spans="1:9" ht="12.75">
      <c r="A225" s="43"/>
      <c r="B225" s="43"/>
      <c r="C225" s="43"/>
      <c r="D225" s="44" t="s">
        <v>237</v>
      </c>
      <c r="E225" s="45">
        <f>SUM(E226:E227)</f>
        <v>1063336</v>
      </c>
      <c r="F225" s="45">
        <f>SUM(F226:F227)</f>
        <v>512038</v>
      </c>
      <c r="G225" s="47">
        <f>F225/E225</f>
        <v>0.4815392312495768</v>
      </c>
      <c r="H225" s="27"/>
      <c r="I225" s="27"/>
    </row>
    <row r="226" spans="1:9" ht="24.75">
      <c r="A226" s="90" t="s">
        <v>238</v>
      </c>
      <c r="B226" s="90"/>
      <c r="C226" s="90"/>
      <c r="D226" s="44" t="s">
        <v>239</v>
      </c>
      <c r="E226" s="45">
        <v>854000</v>
      </c>
      <c r="F226" s="45">
        <f>420338</f>
        <v>420338</v>
      </c>
      <c r="G226" s="47">
        <f>F226/E226</f>
        <v>0.49219906323185014</v>
      </c>
      <c r="H226" s="27"/>
      <c r="I226" s="27"/>
    </row>
    <row r="227" spans="1:9" ht="12.75">
      <c r="A227" s="90"/>
      <c r="B227" s="90"/>
      <c r="C227" s="90"/>
      <c r="D227" s="44" t="s">
        <v>240</v>
      </c>
      <c r="E227" s="45">
        <f>202260+329+6747</f>
        <v>209336</v>
      </c>
      <c r="F227" s="45">
        <f>84625+6746+329</f>
        <v>91700</v>
      </c>
      <c r="G227" s="47">
        <f>F227/E227</f>
        <v>0.4380517445637635</v>
      </c>
      <c r="H227" s="27"/>
      <c r="I227" s="27"/>
    </row>
    <row r="228" spans="1:9" ht="60.75">
      <c r="A228" s="90"/>
      <c r="B228" s="90"/>
      <c r="C228" s="90"/>
      <c r="D228" s="44" t="s">
        <v>241</v>
      </c>
      <c r="E228" s="45"/>
      <c r="F228" s="45"/>
      <c r="G228" s="47"/>
      <c r="H228" s="27"/>
      <c r="I228" s="27"/>
    </row>
    <row r="229" spans="1:9" ht="12.75">
      <c r="A229" s="43"/>
      <c r="B229" s="43"/>
      <c r="C229" s="43"/>
      <c r="D229" s="44"/>
      <c r="E229" s="45"/>
      <c r="F229" s="45"/>
      <c r="G229" s="47"/>
      <c r="H229" s="27"/>
      <c r="I229" s="27"/>
    </row>
    <row r="230" spans="1:9" ht="12.75">
      <c r="A230" s="88"/>
      <c r="B230" s="38"/>
      <c r="C230" s="38">
        <v>80104</v>
      </c>
      <c r="D230" s="39" t="s">
        <v>242</v>
      </c>
      <c r="E230" s="40">
        <f>SUM(E232,E241,E250,E256,E262,E268)</f>
        <v>1651250</v>
      </c>
      <c r="F230" s="40">
        <f>SUM(F232,F241,F250,F256,F262,F268)</f>
        <v>808814</v>
      </c>
      <c r="G230" s="42">
        <f>F230/E230</f>
        <v>0.48981922785768356</v>
      </c>
      <c r="H230" s="27"/>
      <c r="I230" s="27"/>
    </row>
    <row r="231" spans="1:9" ht="12.75">
      <c r="A231" s="63"/>
      <c r="B231" s="34"/>
      <c r="C231" s="34"/>
      <c r="D231" s="91" t="s">
        <v>243</v>
      </c>
      <c r="E231" s="68"/>
      <c r="F231" s="68"/>
      <c r="G231" s="47"/>
      <c r="H231" s="27"/>
      <c r="I231" s="27"/>
    </row>
    <row r="232" spans="1:9" ht="12.75">
      <c r="A232" s="63"/>
      <c r="B232" s="34"/>
      <c r="C232" s="34"/>
      <c r="D232" s="39" t="s">
        <v>244</v>
      </c>
      <c r="E232" s="40">
        <f>SUM(E233,E238)</f>
        <v>425700</v>
      </c>
      <c r="F232" s="40">
        <f>SUM(F233,F238)</f>
        <v>227386</v>
      </c>
      <c r="G232" s="42">
        <f>F232/E232</f>
        <v>0.5341461122856471</v>
      </c>
      <c r="H232" s="27"/>
      <c r="I232" s="27"/>
    </row>
    <row r="233" spans="1:9" ht="12.75">
      <c r="A233" s="63"/>
      <c r="B233" s="34"/>
      <c r="C233" s="34"/>
      <c r="D233" s="91" t="s">
        <v>245</v>
      </c>
      <c r="E233" s="68">
        <f>SUM(E234:E235)</f>
        <v>420700</v>
      </c>
      <c r="F233" s="68">
        <f>SUM(F234:F235)</f>
        <v>227386</v>
      </c>
      <c r="G233" s="47">
        <f>F233/E233</f>
        <v>0.5404944140717851</v>
      </c>
      <c r="H233" s="27"/>
      <c r="I233" s="27"/>
    </row>
    <row r="234" spans="1:9" ht="24.75">
      <c r="A234" s="92" t="s">
        <v>246</v>
      </c>
      <c r="B234" s="92"/>
      <c r="C234" s="92"/>
      <c r="D234" s="91" t="s">
        <v>247</v>
      </c>
      <c r="E234" s="68">
        <v>331800</v>
      </c>
      <c r="F234" s="68">
        <v>181053</v>
      </c>
      <c r="G234" s="47">
        <f>F234/E234</f>
        <v>0.5456690777576854</v>
      </c>
      <c r="H234" s="27"/>
      <c r="I234" s="27"/>
    </row>
    <row r="235" spans="1:9" ht="12.75">
      <c r="A235" s="92"/>
      <c r="B235" s="92"/>
      <c r="C235" s="92"/>
      <c r="D235" s="91" t="s">
        <v>248</v>
      </c>
      <c r="E235" s="68">
        <v>88900</v>
      </c>
      <c r="F235" s="68">
        <v>46333</v>
      </c>
      <c r="G235" s="47">
        <f>F235/E235</f>
        <v>0.5211811023622047</v>
      </c>
      <c r="H235" s="27"/>
      <c r="I235" s="27"/>
    </row>
    <row r="236" spans="1:9" ht="36.75">
      <c r="A236" s="92"/>
      <c r="B236" s="92"/>
      <c r="C236" s="92"/>
      <c r="D236" s="91" t="s">
        <v>249</v>
      </c>
      <c r="E236" s="68"/>
      <c r="F236" s="68"/>
      <c r="G236" s="47"/>
      <c r="H236" s="27"/>
      <c r="I236" s="27"/>
    </row>
    <row r="237" spans="1:9" ht="12.75">
      <c r="A237" s="63"/>
      <c r="B237" s="34"/>
      <c r="C237" s="34"/>
      <c r="D237" s="91"/>
      <c r="E237" s="68"/>
      <c r="F237" s="68"/>
      <c r="G237" s="47"/>
      <c r="H237" s="27"/>
      <c r="I237" s="27"/>
    </row>
    <row r="238" spans="1:9" ht="12.75">
      <c r="A238" s="63"/>
      <c r="B238" s="34"/>
      <c r="C238" s="34"/>
      <c r="D238" s="91" t="s">
        <v>250</v>
      </c>
      <c r="E238" s="68">
        <f>SUM(E239)</f>
        <v>5000</v>
      </c>
      <c r="F238" s="68">
        <f>SUM(F239)</f>
        <v>0</v>
      </c>
      <c r="G238" s="47">
        <f>F238/E238</f>
        <v>0</v>
      </c>
      <c r="H238" s="27"/>
      <c r="I238" s="27"/>
    </row>
    <row r="239" spans="1:9" ht="24.75">
      <c r="A239" s="92" t="s">
        <v>251</v>
      </c>
      <c r="B239" s="92"/>
      <c r="C239" s="92"/>
      <c r="D239" s="91" t="s">
        <v>252</v>
      </c>
      <c r="E239" s="68">
        <v>5000</v>
      </c>
      <c r="F239" s="68">
        <v>0</v>
      </c>
      <c r="G239" s="47">
        <f>F239/E239</f>
        <v>0</v>
      </c>
      <c r="H239" s="27"/>
      <c r="I239" s="27"/>
    </row>
    <row r="240" spans="1:9" ht="12.75">
      <c r="A240" s="63"/>
      <c r="B240" s="34"/>
      <c r="C240" s="34"/>
      <c r="D240" s="91"/>
      <c r="E240" s="68"/>
      <c r="F240" s="68"/>
      <c r="G240" s="47"/>
      <c r="H240" s="27"/>
      <c r="I240" s="27"/>
    </row>
    <row r="241" spans="1:9" ht="12.75">
      <c r="A241" s="63"/>
      <c r="B241" s="34"/>
      <c r="C241" s="34"/>
      <c r="D241" s="39" t="s">
        <v>253</v>
      </c>
      <c r="E241" s="40">
        <f>E242+E247</f>
        <v>505250</v>
      </c>
      <c r="F241" s="40">
        <f>F242+F247</f>
        <v>229587</v>
      </c>
      <c r="G241" s="42">
        <f>F241/E241</f>
        <v>0.4544027709054923</v>
      </c>
      <c r="H241" s="27"/>
      <c r="I241" s="27"/>
    </row>
    <row r="242" spans="1:9" ht="12.75">
      <c r="A242" s="63"/>
      <c r="B242" s="34"/>
      <c r="C242" s="34"/>
      <c r="D242" s="91" t="s">
        <v>254</v>
      </c>
      <c r="E242" s="68">
        <f>SUM(E243:E244)</f>
        <v>500965</v>
      </c>
      <c r="F242" s="68">
        <f>SUM(F243:F244)</f>
        <v>225302</v>
      </c>
      <c r="G242" s="47">
        <f>F242/E242</f>
        <v>0.4497360095016618</v>
      </c>
      <c r="H242" s="27"/>
      <c r="I242" s="27"/>
    </row>
    <row r="243" spans="1:9" ht="24.75">
      <c r="A243" s="92" t="s">
        <v>255</v>
      </c>
      <c r="B243" s="92"/>
      <c r="C243" s="92"/>
      <c r="D243" s="91" t="s">
        <v>256</v>
      </c>
      <c r="E243" s="68">
        <v>387600</v>
      </c>
      <c r="F243" s="68">
        <v>172737</v>
      </c>
      <c r="G243" s="47">
        <f>F243/E243</f>
        <v>0.4456578947368421</v>
      </c>
      <c r="H243" s="27"/>
      <c r="I243" s="27"/>
    </row>
    <row r="244" spans="1:9" ht="12.75">
      <c r="A244" s="92"/>
      <c r="B244" s="92"/>
      <c r="C244" s="92"/>
      <c r="D244" s="91" t="s">
        <v>257</v>
      </c>
      <c r="E244" s="68">
        <v>113365</v>
      </c>
      <c r="F244" s="68">
        <v>52565</v>
      </c>
      <c r="G244" s="47">
        <f>F244/E244</f>
        <v>0.4636792660874168</v>
      </c>
      <c r="H244" s="27"/>
      <c r="I244" s="27"/>
    </row>
    <row r="245" spans="1:9" ht="36.75">
      <c r="A245" s="92"/>
      <c r="B245" s="92"/>
      <c r="C245" s="92"/>
      <c r="D245" s="91" t="s">
        <v>258</v>
      </c>
      <c r="E245" s="68"/>
      <c r="F245" s="68"/>
      <c r="G245" s="47"/>
      <c r="H245" s="27"/>
      <c r="I245" s="27"/>
    </row>
    <row r="246" spans="1:9" ht="12.75">
      <c r="A246" s="63"/>
      <c r="B246" s="34"/>
      <c r="C246" s="34"/>
      <c r="D246" s="91"/>
      <c r="E246" s="68"/>
      <c r="F246" s="68"/>
      <c r="G246" s="47"/>
      <c r="H246" s="27"/>
      <c r="I246" s="27"/>
    </row>
    <row r="247" spans="1:9" ht="12.75">
      <c r="A247" s="63"/>
      <c r="B247" s="34"/>
      <c r="C247" s="34"/>
      <c r="D247" s="91" t="s">
        <v>259</v>
      </c>
      <c r="E247" s="68">
        <f>E248</f>
        <v>4285</v>
      </c>
      <c r="F247" s="68">
        <f>F248</f>
        <v>4285</v>
      </c>
      <c r="G247" s="47">
        <f>F247/E247</f>
        <v>1</v>
      </c>
      <c r="H247" s="27"/>
      <c r="I247" s="27"/>
    </row>
    <row r="248" spans="1:9" ht="12.75">
      <c r="A248" s="92" t="s">
        <v>260</v>
      </c>
      <c r="B248" s="92"/>
      <c r="C248" s="92"/>
      <c r="D248" s="91" t="s">
        <v>261</v>
      </c>
      <c r="E248" s="68">
        <v>4285</v>
      </c>
      <c r="F248" s="68">
        <v>4285</v>
      </c>
      <c r="G248" s="47">
        <f>F248/E248</f>
        <v>1</v>
      </c>
      <c r="H248" s="27"/>
      <c r="I248" s="27"/>
    </row>
    <row r="249" spans="1:9" ht="12.75">
      <c r="A249" s="63"/>
      <c r="B249" s="34"/>
      <c r="C249" s="34"/>
      <c r="D249" s="91"/>
      <c r="E249" s="68"/>
      <c r="F249" s="68"/>
      <c r="G249" s="47"/>
      <c r="H249" s="27"/>
      <c r="I249" s="27"/>
    </row>
    <row r="250" spans="1:9" ht="12.75">
      <c r="A250" s="63"/>
      <c r="B250" s="34"/>
      <c r="C250" s="34"/>
      <c r="D250" s="39" t="s">
        <v>262</v>
      </c>
      <c r="E250" s="40">
        <f>SUM(E251)</f>
        <v>488350</v>
      </c>
      <c r="F250" s="40">
        <f>SUM(F251)</f>
        <v>235715</v>
      </c>
      <c r="G250" s="42">
        <f>F250/E250</f>
        <v>0.48267635916862905</v>
      </c>
      <c r="H250" s="27"/>
      <c r="I250" s="27"/>
    </row>
    <row r="251" spans="1:9" ht="12.75">
      <c r="A251" s="63"/>
      <c r="B251" s="34"/>
      <c r="C251" s="34"/>
      <c r="D251" s="91" t="s">
        <v>263</v>
      </c>
      <c r="E251" s="68">
        <f>SUM(E252:E254)</f>
        <v>488350</v>
      </c>
      <c r="F251" s="68">
        <f>SUM(F252:F254)</f>
        <v>235715</v>
      </c>
      <c r="G251" s="47">
        <f>F251/E251</f>
        <v>0.48267635916862905</v>
      </c>
      <c r="H251" s="27"/>
      <c r="I251" s="27"/>
    </row>
    <row r="252" spans="1:9" ht="24.75">
      <c r="A252" s="92" t="s">
        <v>264</v>
      </c>
      <c r="B252" s="92"/>
      <c r="C252" s="92"/>
      <c r="D252" s="91" t="s">
        <v>265</v>
      </c>
      <c r="E252" s="68">
        <v>332100</v>
      </c>
      <c r="F252" s="68">
        <v>184759</v>
      </c>
      <c r="G252" s="47">
        <f>F252/E252</f>
        <v>0.5563354411321891</v>
      </c>
      <c r="H252" s="27"/>
      <c r="I252" s="27"/>
    </row>
    <row r="253" spans="1:9" ht="12.75">
      <c r="A253" s="92"/>
      <c r="B253" s="92"/>
      <c r="C253" s="92"/>
      <c r="D253" s="91" t="s">
        <v>266</v>
      </c>
      <c r="E253" s="68">
        <v>156250</v>
      </c>
      <c r="F253" s="68">
        <v>50956</v>
      </c>
      <c r="G253" s="47">
        <f>F253/E253</f>
        <v>0.3261184</v>
      </c>
      <c r="H253" s="27"/>
      <c r="I253" s="27"/>
    </row>
    <row r="254" spans="1:9" ht="36.75">
      <c r="A254" s="92"/>
      <c r="B254" s="92"/>
      <c r="C254" s="92"/>
      <c r="D254" s="91" t="s">
        <v>267</v>
      </c>
      <c r="E254" s="68"/>
      <c r="F254" s="68"/>
      <c r="G254" s="47"/>
      <c r="H254" s="27"/>
      <c r="I254" s="27"/>
    </row>
    <row r="255" spans="1:9" ht="12.75">
      <c r="A255" s="92"/>
      <c r="B255" s="92"/>
      <c r="C255" s="92"/>
      <c r="D255" s="91"/>
      <c r="E255" s="68"/>
      <c r="F255" s="68"/>
      <c r="G255" s="47"/>
      <c r="H255" s="27"/>
      <c r="I255" s="27"/>
    </row>
    <row r="256" spans="1:9" ht="12.75">
      <c r="A256" s="63"/>
      <c r="B256" s="34"/>
      <c r="C256" s="34"/>
      <c r="D256" s="39" t="s">
        <v>268</v>
      </c>
      <c r="E256" s="40">
        <f>SUM(E257)</f>
        <v>83800</v>
      </c>
      <c r="F256" s="40">
        <f>SUM(F257)</f>
        <v>43661</v>
      </c>
      <c r="G256" s="42">
        <f>F256/E256</f>
        <v>0.5210143198090692</v>
      </c>
      <c r="H256" s="27"/>
      <c r="I256" s="27"/>
    </row>
    <row r="257" spans="1:9" ht="12.75">
      <c r="A257" s="63"/>
      <c r="B257" s="34"/>
      <c r="C257" s="34"/>
      <c r="D257" s="91" t="s">
        <v>269</v>
      </c>
      <c r="E257" s="68">
        <f>SUM(E258:E259)</f>
        <v>83800</v>
      </c>
      <c r="F257" s="68">
        <f>SUM(F258:F259)</f>
        <v>43661</v>
      </c>
      <c r="G257" s="47">
        <f>F257/E257</f>
        <v>0.5210143198090692</v>
      </c>
      <c r="H257" s="27"/>
      <c r="I257" s="27"/>
    </row>
    <row r="258" spans="1:9" ht="24.75">
      <c r="A258" s="92" t="s">
        <v>270</v>
      </c>
      <c r="B258" s="92"/>
      <c r="C258" s="92"/>
      <c r="D258" s="91" t="s">
        <v>271</v>
      </c>
      <c r="E258" s="68">
        <v>67000</v>
      </c>
      <c r="F258" s="68">
        <v>34925</v>
      </c>
      <c r="G258" s="47">
        <f>F258/E258</f>
        <v>0.5212686567164179</v>
      </c>
      <c r="H258" s="27"/>
      <c r="I258" s="27"/>
    </row>
    <row r="259" spans="1:9" ht="12.75">
      <c r="A259" s="92"/>
      <c r="B259" s="92"/>
      <c r="C259" s="92"/>
      <c r="D259" s="91" t="s">
        <v>272</v>
      </c>
      <c r="E259" s="68">
        <v>16800</v>
      </c>
      <c r="F259" s="68">
        <v>8736</v>
      </c>
      <c r="G259" s="47">
        <f>F259/E259</f>
        <v>0.52</v>
      </c>
      <c r="H259" s="27"/>
      <c r="I259" s="27"/>
    </row>
    <row r="260" spans="1:9" ht="36.75">
      <c r="A260" s="92"/>
      <c r="B260" s="92"/>
      <c r="C260" s="92"/>
      <c r="D260" s="91" t="s">
        <v>273</v>
      </c>
      <c r="E260" s="68"/>
      <c r="F260" s="68"/>
      <c r="G260" s="47"/>
      <c r="H260" s="27"/>
      <c r="I260" s="27"/>
    </row>
    <row r="261" spans="1:9" ht="12.75">
      <c r="A261" s="63"/>
      <c r="B261" s="34"/>
      <c r="C261" s="34"/>
      <c r="D261" s="91"/>
      <c r="E261" s="68"/>
      <c r="F261" s="68"/>
      <c r="G261" s="47"/>
      <c r="H261" s="27"/>
      <c r="I261" s="27"/>
    </row>
    <row r="262" spans="1:9" ht="12.75">
      <c r="A262" s="63"/>
      <c r="B262" s="34"/>
      <c r="C262" s="34"/>
      <c r="D262" s="39" t="s">
        <v>274</v>
      </c>
      <c r="E262" s="40">
        <f>SUM(E263)</f>
        <v>74900</v>
      </c>
      <c r="F262" s="40">
        <f>SUM(F263)</f>
        <v>35328</v>
      </c>
      <c r="G262" s="42">
        <f>F262/E262</f>
        <v>0.47166889185580774</v>
      </c>
      <c r="H262" s="27"/>
      <c r="I262" s="27"/>
    </row>
    <row r="263" spans="1:9" ht="12.75">
      <c r="A263" s="63"/>
      <c r="B263" s="34"/>
      <c r="C263" s="34"/>
      <c r="D263" s="91" t="s">
        <v>275</v>
      </c>
      <c r="E263" s="68">
        <f>SUM(E264:E265)</f>
        <v>74900</v>
      </c>
      <c r="F263" s="68">
        <f>SUM(F264:F265)</f>
        <v>35328</v>
      </c>
      <c r="G263" s="47">
        <f>F263/E263</f>
        <v>0.47166889185580774</v>
      </c>
      <c r="H263" s="27"/>
      <c r="I263" s="27"/>
    </row>
    <row r="264" spans="1:9" ht="24.75">
      <c r="A264" s="92" t="s">
        <v>276</v>
      </c>
      <c r="B264" s="92"/>
      <c r="C264" s="92"/>
      <c r="D264" s="91" t="s">
        <v>277</v>
      </c>
      <c r="E264" s="68">
        <v>58600</v>
      </c>
      <c r="F264" s="68">
        <v>29553</v>
      </c>
      <c r="G264" s="47">
        <f>F264/E264</f>
        <v>0.5043174061433447</v>
      </c>
      <c r="H264" s="27"/>
      <c r="I264" s="27"/>
    </row>
    <row r="265" spans="1:9" ht="12.75">
      <c r="A265" s="92"/>
      <c r="B265" s="92"/>
      <c r="C265" s="92"/>
      <c r="D265" s="91" t="s">
        <v>278</v>
      </c>
      <c r="E265" s="68">
        <v>16300</v>
      </c>
      <c r="F265" s="68">
        <v>5775</v>
      </c>
      <c r="G265" s="47">
        <f>F265/E265</f>
        <v>0.35429447852760737</v>
      </c>
      <c r="H265" s="27"/>
      <c r="I265" s="27"/>
    </row>
    <row r="266" spans="1:9" ht="36.75">
      <c r="A266" s="92"/>
      <c r="B266" s="92"/>
      <c r="C266" s="92"/>
      <c r="D266" s="91" t="s">
        <v>279</v>
      </c>
      <c r="E266" s="68"/>
      <c r="F266" s="68"/>
      <c r="G266" s="47"/>
      <c r="H266" s="27"/>
      <c r="I266" s="27"/>
    </row>
    <row r="267" spans="1:9" ht="12.75">
      <c r="A267" s="63"/>
      <c r="B267" s="34"/>
      <c r="C267" s="34"/>
      <c r="D267" s="91"/>
      <c r="E267" s="68"/>
      <c r="F267" s="68"/>
      <c r="G267" s="47"/>
      <c r="H267" s="27"/>
      <c r="I267" s="27"/>
    </row>
    <row r="268" spans="1:9" ht="12.75">
      <c r="A268" s="63"/>
      <c r="B268" s="34"/>
      <c r="C268" s="34"/>
      <c r="D268" s="39" t="s">
        <v>280</v>
      </c>
      <c r="E268" s="40">
        <f>SUM(E269)</f>
        <v>73250</v>
      </c>
      <c r="F268" s="40">
        <f>SUM(F269)</f>
        <v>37137</v>
      </c>
      <c r="G268" s="42">
        <f>F268/E268</f>
        <v>0.5069897610921502</v>
      </c>
      <c r="H268" s="27"/>
      <c r="I268" s="27"/>
    </row>
    <row r="269" spans="1:9" ht="12.75">
      <c r="A269" s="63"/>
      <c r="B269" s="34"/>
      <c r="C269" s="34"/>
      <c r="D269" s="91" t="s">
        <v>281</v>
      </c>
      <c r="E269" s="68">
        <f>SUM(E270:E271)</f>
        <v>73250</v>
      </c>
      <c r="F269" s="68">
        <f>SUM(F270:F271)</f>
        <v>37137</v>
      </c>
      <c r="G269" s="47">
        <f>F269/E269</f>
        <v>0.5069897610921502</v>
      </c>
      <c r="H269" s="27"/>
      <c r="I269" s="27"/>
    </row>
    <row r="270" spans="1:9" ht="24.75">
      <c r="A270" s="92" t="s">
        <v>282</v>
      </c>
      <c r="B270" s="92"/>
      <c r="C270" s="92"/>
      <c r="D270" s="91" t="s">
        <v>283</v>
      </c>
      <c r="E270" s="68">
        <v>56924</v>
      </c>
      <c r="F270" s="68">
        <v>29586</v>
      </c>
      <c r="G270" s="47">
        <f>F270/E270</f>
        <v>0.5197456257466095</v>
      </c>
      <c r="H270" s="27"/>
      <c r="I270" s="27"/>
    </row>
    <row r="271" spans="1:9" ht="12.75">
      <c r="A271" s="92"/>
      <c r="B271" s="92"/>
      <c r="C271" s="92"/>
      <c r="D271" s="91" t="s">
        <v>284</v>
      </c>
      <c r="E271" s="68">
        <v>16326</v>
      </c>
      <c r="F271" s="68">
        <v>7551</v>
      </c>
      <c r="G271" s="47">
        <f>F271/E271</f>
        <v>0.4625137816979052</v>
      </c>
      <c r="H271" s="27"/>
      <c r="I271" s="27"/>
    </row>
    <row r="272" spans="1:9" ht="24.75">
      <c r="A272" s="92"/>
      <c r="B272" s="92"/>
      <c r="C272" s="92"/>
      <c r="D272" s="91" t="s">
        <v>285</v>
      </c>
      <c r="E272" s="68"/>
      <c r="F272" s="68"/>
      <c r="G272" s="47"/>
      <c r="H272" s="27"/>
      <c r="I272" s="27"/>
    </row>
    <row r="273" spans="1:9" ht="12.75">
      <c r="A273" s="63"/>
      <c r="B273" s="34"/>
      <c r="C273" s="43"/>
      <c r="D273" s="44"/>
      <c r="E273" s="45"/>
      <c r="F273" s="45"/>
      <c r="G273" s="47"/>
      <c r="H273" s="27"/>
      <c r="I273" s="27"/>
    </row>
    <row r="274" spans="1:9" ht="12.75">
      <c r="A274" s="88"/>
      <c r="B274" s="38"/>
      <c r="C274" s="38">
        <v>80110</v>
      </c>
      <c r="D274" s="39" t="s">
        <v>286</v>
      </c>
      <c r="E274" s="40">
        <f>SUM(E276,E285)</f>
        <v>3380387</v>
      </c>
      <c r="F274" s="40">
        <f>SUM(F276,F285)</f>
        <v>1717915</v>
      </c>
      <c r="G274" s="42">
        <f>F274/E274</f>
        <v>0.508200688264391</v>
      </c>
      <c r="H274" s="27"/>
      <c r="I274" s="27"/>
    </row>
    <row r="275" spans="1:9" ht="12.75">
      <c r="A275" s="63"/>
      <c r="B275" s="34"/>
      <c r="C275" s="34"/>
      <c r="D275" s="91" t="s">
        <v>287</v>
      </c>
      <c r="E275" s="68"/>
      <c r="F275" s="68"/>
      <c r="G275" s="47"/>
      <c r="H275" s="27"/>
      <c r="I275" s="27"/>
    </row>
    <row r="276" spans="1:9" ht="12.75">
      <c r="A276" s="63"/>
      <c r="B276" s="34"/>
      <c r="C276" s="34"/>
      <c r="D276" s="39" t="s">
        <v>288</v>
      </c>
      <c r="E276" s="40">
        <f>E277+E282</f>
        <v>1201900</v>
      </c>
      <c r="F276" s="40">
        <f>F277+F282</f>
        <v>364315</v>
      </c>
      <c r="G276" s="42">
        <f>F276/E276</f>
        <v>0.30311589982527665</v>
      </c>
      <c r="H276" s="27"/>
      <c r="I276" s="27"/>
    </row>
    <row r="277" spans="1:9" ht="12.75">
      <c r="A277" s="63"/>
      <c r="B277" s="34"/>
      <c r="C277" s="34"/>
      <c r="D277" s="91" t="s">
        <v>289</v>
      </c>
      <c r="E277" s="68">
        <f>SUM(E278:E279)</f>
        <v>721900</v>
      </c>
      <c r="F277" s="68">
        <f>SUM(F278:F279)</f>
        <v>363217</v>
      </c>
      <c r="G277" s="47">
        <f>F277/E277</f>
        <v>0.5031403241446184</v>
      </c>
      <c r="H277" s="27"/>
      <c r="I277" s="27"/>
    </row>
    <row r="278" spans="1:9" ht="24.75">
      <c r="A278" s="92" t="s">
        <v>290</v>
      </c>
      <c r="B278" s="92"/>
      <c r="C278" s="92"/>
      <c r="D278" s="91" t="s">
        <v>291</v>
      </c>
      <c r="E278" s="68">
        <v>620700</v>
      </c>
      <c r="F278" s="68">
        <v>312755</v>
      </c>
      <c r="G278" s="47">
        <f>F278/E278</f>
        <v>0.5038746576445948</v>
      </c>
      <c r="H278" s="27"/>
      <c r="I278" s="27"/>
    </row>
    <row r="279" spans="1:9" ht="12.75">
      <c r="A279" s="92"/>
      <c r="B279" s="92"/>
      <c r="C279" s="92"/>
      <c r="D279" s="91" t="s">
        <v>292</v>
      </c>
      <c r="E279" s="68">
        <v>101200</v>
      </c>
      <c r="F279" s="68">
        <v>50462</v>
      </c>
      <c r="G279" s="47">
        <f>F279/E279</f>
        <v>0.49863636363636366</v>
      </c>
      <c r="H279" s="27"/>
      <c r="I279" s="27"/>
    </row>
    <row r="280" spans="1:9" ht="24.75">
      <c r="A280" s="92"/>
      <c r="B280" s="92"/>
      <c r="C280" s="92"/>
      <c r="D280" s="91" t="s">
        <v>293</v>
      </c>
      <c r="E280" s="68"/>
      <c r="F280" s="68"/>
      <c r="G280" s="47"/>
      <c r="H280" s="27"/>
      <c r="I280" s="27"/>
    </row>
    <row r="281" spans="1:9" ht="12.75">
      <c r="A281" s="63"/>
      <c r="B281" s="34"/>
      <c r="C281" s="34"/>
      <c r="D281" s="91"/>
      <c r="E281" s="68"/>
      <c r="F281" s="68"/>
      <c r="G281" s="47"/>
      <c r="H281" s="27"/>
      <c r="I281" s="27"/>
    </row>
    <row r="282" spans="1:9" ht="12.75">
      <c r="A282" s="63"/>
      <c r="B282" s="34"/>
      <c r="C282" s="34"/>
      <c r="D282" s="91" t="s">
        <v>294</v>
      </c>
      <c r="E282" s="68">
        <f>E283</f>
        <v>480000</v>
      </c>
      <c r="F282" s="68">
        <f>F283</f>
        <v>1098</v>
      </c>
      <c r="G282" s="47">
        <f>F282/E282</f>
        <v>0.0022875</v>
      </c>
      <c r="H282" s="27"/>
      <c r="I282" s="27"/>
    </row>
    <row r="283" spans="1:9" ht="36.75">
      <c r="A283" s="92" t="s">
        <v>295</v>
      </c>
      <c r="B283" s="92"/>
      <c r="C283" s="92"/>
      <c r="D283" s="91" t="s">
        <v>296</v>
      </c>
      <c r="E283" s="68">
        <v>480000</v>
      </c>
      <c r="F283" s="68">
        <v>1098</v>
      </c>
      <c r="G283" s="47">
        <f>F283/E283</f>
        <v>0.0022875</v>
      </c>
      <c r="H283" s="27"/>
      <c r="I283" s="27"/>
    </row>
    <row r="284" spans="1:9" ht="12.75">
      <c r="A284" s="63"/>
      <c r="B284" s="34"/>
      <c r="C284" s="34"/>
      <c r="D284" s="91"/>
      <c r="E284" s="68"/>
      <c r="F284" s="68"/>
      <c r="G284" s="47"/>
      <c r="H284" s="27"/>
      <c r="I284" s="27"/>
    </row>
    <row r="285" spans="1:9" ht="12.75">
      <c r="A285" s="63"/>
      <c r="B285" s="34"/>
      <c r="C285" s="34"/>
      <c r="D285" s="39" t="s">
        <v>297</v>
      </c>
      <c r="E285" s="40">
        <f>SUM(E286,E292)</f>
        <v>2178487</v>
      </c>
      <c r="F285" s="40">
        <f>SUM(F286,F292)</f>
        <v>1353600</v>
      </c>
      <c r="G285" s="42">
        <f>F285/E285</f>
        <v>0.6213486699714068</v>
      </c>
      <c r="H285" s="27"/>
      <c r="I285" s="27"/>
    </row>
    <row r="286" spans="1:9" ht="12.75">
      <c r="A286" s="63"/>
      <c r="B286" s="34"/>
      <c r="C286" s="34"/>
      <c r="D286" s="91" t="s">
        <v>298</v>
      </c>
      <c r="E286" s="68">
        <f>SUM(E287:E290)</f>
        <v>1191689</v>
      </c>
      <c r="F286" s="68">
        <f>SUM(F287:F288,F290)</f>
        <v>584137</v>
      </c>
      <c r="G286" s="47">
        <f>F286/E286</f>
        <v>0.49017570859511167</v>
      </c>
      <c r="H286" s="27"/>
      <c r="I286" s="27"/>
    </row>
    <row r="287" spans="1:9" ht="24.75">
      <c r="A287" s="92" t="s">
        <v>299</v>
      </c>
      <c r="B287" s="92"/>
      <c r="C287" s="92"/>
      <c r="D287" s="91" t="s">
        <v>300</v>
      </c>
      <c r="E287" s="68">
        <v>926300</v>
      </c>
      <c r="F287" s="68">
        <v>472904</v>
      </c>
      <c r="G287" s="47">
        <f>F287/E287</f>
        <v>0.5105300658533952</v>
      </c>
      <c r="H287" s="27"/>
      <c r="I287" s="27"/>
    </row>
    <row r="288" spans="1:9" ht="12.75">
      <c r="A288" s="92"/>
      <c r="B288" s="92"/>
      <c r="C288" s="92"/>
      <c r="D288" s="91" t="s">
        <v>301</v>
      </c>
      <c r="E288" s="68">
        <v>212200</v>
      </c>
      <c r="F288" s="68">
        <v>111233</v>
      </c>
      <c r="G288" s="47">
        <f>F288/E288</f>
        <v>0.5241894439208294</v>
      </c>
      <c r="H288" s="27"/>
      <c r="I288" s="27"/>
    </row>
    <row r="289" spans="1:9" ht="48.75">
      <c r="A289" s="92"/>
      <c r="B289" s="92"/>
      <c r="C289" s="92"/>
      <c r="D289" s="91" t="s">
        <v>302</v>
      </c>
      <c r="E289" s="101"/>
      <c r="F289" s="101"/>
      <c r="G289" s="102"/>
      <c r="H289" s="27"/>
      <c r="I289" s="27"/>
    </row>
    <row r="290" spans="1:9" ht="12.75">
      <c r="A290" s="92"/>
      <c r="B290" s="92"/>
      <c r="C290" s="92"/>
      <c r="D290" s="91" t="s">
        <v>303</v>
      </c>
      <c r="E290" s="68">
        <v>53189</v>
      </c>
      <c r="F290" s="68">
        <v>0</v>
      </c>
      <c r="G290" s="47">
        <f>F290/E290</f>
        <v>0</v>
      </c>
      <c r="H290" s="27"/>
      <c r="I290" s="27"/>
    </row>
    <row r="291" spans="1:9" ht="12.75">
      <c r="A291" s="63"/>
      <c r="B291" s="34"/>
      <c r="C291" s="34"/>
      <c r="D291" s="91"/>
      <c r="E291" s="68"/>
      <c r="F291" s="68"/>
      <c r="G291" s="47"/>
      <c r="H291" s="27"/>
      <c r="I291" s="27"/>
    </row>
    <row r="292" spans="1:9" ht="12.75">
      <c r="A292" s="63"/>
      <c r="B292" s="34"/>
      <c r="C292" s="34"/>
      <c r="D292" s="91" t="s">
        <v>304</v>
      </c>
      <c r="E292" s="68">
        <f>SUM(E293:E293)</f>
        <v>986798</v>
      </c>
      <c r="F292" s="68">
        <f>SUM(F293:F293)</f>
        <v>769463</v>
      </c>
      <c r="G292" s="47">
        <f>F292/E292</f>
        <v>0.7797573566221253</v>
      </c>
      <c r="H292" s="27"/>
      <c r="I292" s="27"/>
    </row>
    <row r="293" spans="1:9" ht="48.75">
      <c r="A293" s="92" t="s">
        <v>305</v>
      </c>
      <c r="B293" s="92"/>
      <c r="C293" s="92"/>
      <c r="D293" s="91" t="s">
        <v>306</v>
      </c>
      <c r="E293" s="68">
        <v>986798</v>
      </c>
      <c r="F293" s="68">
        <v>769463</v>
      </c>
      <c r="G293" s="47">
        <f>F293/E293</f>
        <v>0.7797573566221253</v>
      </c>
      <c r="H293" s="27"/>
      <c r="I293" s="27"/>
    </row>
    <row r="294" spans="1:9" ht="12.75">
      <c r="A294" s="63"/>
      <c r="B294" s="34"/>
      <c r="C294" s="34"/>
      <c r="D294" s="44"/>
      <c r="E294" s="53"/>
      <c r="F294" s="53"/>
      <c r="G294" s="47"/>
      <c r="H294" s="27"/>
      <c r="I294" s="27"/>
    </row>
    <row r="295" spans="1:9" ht="12.75">
      <c r="A295" s="88"/>
      <c r="B295" s="38"/>
      <c r="C295" s="38">
        <v>80113</v>
      </c>
      <c r="D295" s="39" t="s">
        <v>307</v>
      </c>
      <c r="E295" s="40">
        <f>SUM(E296)</f>
        <v>120000</v>
      </c>
      <c r="F295" s="40">
        <f>SUM(F296)</f>
        <v>58982</v>
      </c>
      <c r="G295" s="42">
        <f>F295/E295</f>
        <v>0.49151666666666666</v>
      </c>
      <c r="H295" s="27"/>
      <c r="I295" s="27"/>
    </row>
    <row r="296" spans="1:9" ht="12.75">
      <c r="A296" s="63"/>
      <c r="B296" s="34"/>
      <c r="C296" s="34"/>
      <c r="D296" s="91" t="s">
        <v>308</v>
      </c>
      <c r="E296" s="68">
        <f>SUM(E297:E298)</f>
        <v>120000</v>
      </c>
      <c r="F296" s="68">
        <f>SUM(F297:F298)</f>
        <v>58982</v>
      </c>
      <c r="G296" s="47">
        <f>F296/E296</f>
        <v>0.49151666666666666</v>
      </c>
      <c r="H296" s="27"/>
      <c r="I296" s="27"/>
    </row>
    <row r="297" spans="1:9" ht="24.75">
      <c r="A297" s="92" t="s">
        <v>309</v>
      </c>
      <c r="B297" s="92"/>
      <c r="C297" s="92"/>
      <c r="D297" s="91" t="s">
        <v>310</v>
      </c>
      <c r="E297" s="68">
        <v>35115</v>
      </c>
      <c r="F297" s="68">
        <v>23685</v>
      </c>
      <c r="G297" s="47">
        <f>F297/E297</f>
        <v>0.6744980777445536</v>
      </c>
      <c r="H297" s="27"/>
      <c r="I297" s="27"/>
    </row>
    <row r="298" spans="1:9" ht="12.75">
      <c r="A298" s="92"/>
      <c r="B298" s="92"/>
      <c r="C298" s="92"/>
      <c r="D298" s="44" t="s">
        <v>311</v>
      </c>
      <c r="E298" s="68">
        <v>84885</v>
      </c>
      <c r="F298" s="68">
        <v>35297</v>
      </c>
      <c r="G298" s="47">
        <f>F298/E298</f>
        <v>0.4158214054308771</v>
      </c>
      <c r="H298" s="27"/>
      <c r="I298" s="27"/>
    </row>
    <row r="299" spans="1:9" ht="36.75">
      <c r="A299" s="92"/>
      <c r="B299" s="92"/>
      <c r="C299" s="92"/>
      <c r="D299" s="44" t="s">
        <v>312</v>
      </c>
      <c r="E299" s="68"/>
      <c r="F299" s="68"/>
      <c r="G299" s="47"/>
      <c r="H299" s="27"/>
      <c r="I299" s="27"/>
    </row>
    <row r="300" spans="1:9" ht="12.75">
      <c r="A300" s="63"/>
      <c r="B300" s="34"/>
      <c r="C300" s="34"/>
      <c r="D300" s="91"/>
      <c r="E300" s="68"/>
      <c r="F300" s="68"/>
      <c r="G300" s="47"/>
      <c r="H300" s="27"/>
      <c r="I300" s="27"/>
    </row>
    <row r="301" spans="1:9" ht="24.75">
      <c r="A301" s="88"/>
      <c r="B301" s="38"/>
      <c r="C301" s="38">
        <v>80114</v>
      </c>
      <c r="D301" s="39" t="s">
        <v>313</v>
      </c>
      <c r="E301" s="40">
        <f>E302+E307</f>
        <v>352500</v>
      </c>
      <c r="F301" s="40">
        <f>F302+F307</f>
        <v>176624</v>
      </c>
      <c r="G301" s="42">
        <f>F301/E301</f>
        <v>0.5010609929078014</v>
      </c>
      <c r="H301" s="27"/>
      <c r="I301" s="27"/>
    </row>
    <row r="302" spans="1:9" ht="12.75">
      <c r="A302" s="63"/>
      <c r="B302" s="34"/>
      <c r="C302" s="34"/>
      <c r="D302" s="91" t="s">
        <v>314</v>
      </c>
      <c r="E302" s="68">
        <f>SUM(E303:E304)</f>
        <v>348000</v>
      </c>
      <c r="F302" s="68">
        <f>SUM(F303:F304)</f>
        <v>176624</v>
      </c>
      <c r="G302" s="47">
        <f>F302/E302</f>
        <v>0.5075402298850574</v>
      </c>
      <c r="H302" s="27"/>
      <c r="I302" s="27"/>
    </row>
    <row r="303" spans="1:9" ht="24.75">
      <c r="A303" s="90" t="s">
        <v>315</v>
      </c>
      <c r="B303" s="90"/>
      <c r="C303" s="90"/>
      <c r="D303" s="91" t="s">
        <v>316</v>
      </c>
      <c r="E303" s="68">
        <v>292300</v>
      </c>
      <c r="F303" s="68">
        <v>153198</v>
      </c>
      <c r="G303" s="47">
        <f>F303/E303</f>
        <v>0.524112213479302</v>
      </c>
      <c r="H303" s="27"/>
      <c r="I303" s="27"/>
    </row>
    <row r="304" spans="1:9" ht="12.75">
      <c r="A304" s="90"/>
      <c r="B304" s="90"/>
      <c r="C304" s="90"/>
      <c r="D304" s="91" t="s">
        <v>317</v>
      </c>
      <c r="E304" s="68">
        <v>55700</v>
      </c>
      <c r="F304" s="68">
        <v>23426</v>
      </c>
      <c r="G304" s="47">
        <f>F304/E304</f>
        <v>0.4205745062836625</v>
      </c>
      <c r="H304" s="27"/>
      <c r="I304" s="27"/>
    </row>
    <row r="305" spans="1:9" ht="36.75">
      <c r="A305" s="90"/>
      <c r="B305" s="90"/>
      <c r="C305" s="90"/>
      <c r="D305" s="91" t="s">
        <v>318</v>
      </c>
      <c r="E305" s="68"/>
      <c r="F305" s="68"/>
      <c r="G305" s="47"/>
      <c r="H305" s="27"/>
      <c r="I305" s="27"/>
    </row>
    <row r="306" spans="1:9" ht="12.75">
      <c r="A306" s="90"/>
      <c r="B306" s="90"/>
      <c r="C306" s="90"/>
      <c r="D306" s="91"/>
      <c r="E306" s="68"/>
      <c r="F306" s="68"/>
      <c r="G306" s="47"/>
      <c r="H306" s="27"/>
      <c r="I306" s="27"/>
    </row>
    <row r="307" spans="1:9" ht="12.75">
      <c r="A307" s="90"/>
      <c r="B307" s="90"/>
      <c r="C307" s="90"/>
      <c r="D307" s="91" t="s">
        <v>319</v>
      </c>
      <c r="E307" s="68">
        <v>4500</v>
      </c>
      <c r="F307" s="68">
        <v>0</v>
      </c>
      <c r="G307" s="47">
        <f>F307/E307</f>
        <v>0</v>
      </c>
      <c r="H307" s="27"/>
      <c r="I307" s="27"/>
    </row>
    <row r="308" spans="1:9" ht="12.75">
      <c r="A308" s="90" t="s">
        <v>320</v>
      </c>
      <c r="B308" s="90"/>
      <c r="C308" s="90"/>
      <c r="D308" s="91" t="s">
        <v>321</v>
      </c>
      <c r="E308" s="68">
        <v>4500</v>
      </c>
      <c r="F308" s="68">
        <v>0</v>
      </c>
      <c r="G308" s="47">
        <f>F308/E308</f>
        <v>0</v>
      </c>
      <c r="H308" s="27"/>
      <c r="I308" s="27"/>
    </row>
    <row r="309" spans="1:9" ht="12.75">
      <c r="A309" s="43"/>
      <c r="B309" s="43"/>
      <c r="C309" s="43"/>
      <c r="D309" s="44"/>
      <c r="E309" s="45"/>
      <c r="F309" s="45"/>
      <c r="G309" s="47"/>
      <c r="H309" s="27"/>
      <c r="I309" s="27"/>
    </row>
    <row r="310" spans="1:9" ht="12.75">
      <c r="A310" s="38"/>
      <c r="B310" s="38"/>
      <c r="C310" s="38">
        <v>80123</v>
      </c>
      <c r="D310" s="39" t="s">
        <v>322</v>
      </c>
      <c r="E310" s="40">
        <f>E311</f>
        <v>213600</v>
      </c>
      <c r="F310" s="40">
        <f>F311</f>
        <v>125056</v>
      </c>
      <c r="G310" s="42">
        <f>F310/E310</f>
        <v>0.5854681647940075</v>
      </c>
      <c r="H310" s="27"/>
      <c r="I310" s="27"/>
    </row>
    <row r="311" spans="1:9" ht="12.75">
      <c r="A311" s="43"/>
      <c r="B311" s="43"/>
      <c r="C311" s="43"/>
      <c r="D311" s="44" t="s">
        <v>323</v>
      </c>
      <c r="E311" s="45">
        <f>SUM(E312:E313)</f>
        <v>213600</v>
      </c>
      <c r="F311" s="45">
        <f>SUM(F312:F313)</f>
        <v>125056</v>
      </c>
      <c r="G311" s="47">
        <f>F311/E311</f>
        <v>0.5854681647940075</v>
      </c>
      <c r="H311" s="27"/>
      <c r="I311" s="27"/>
    </row>
    <row r="312" spans="1:9" ht="24.75">
      <c r="A312" s="90" t="s">
        <v>324</v>
      </c>
      <c r="B312" s="90"/>
      <c r="C312" s="90"/>
      <c r="D312" s="91" t="s">
        <v>325</v>
      </c>
      <c r="E312" s="45">
        <v>193400</v>
      </c>
      <c r="F312" s="45">
        <v>112822</v>
      </c>
      <c r="G312" s="47">
        <f>F312/E312</f>
        <v>0.5833609100310237</v>
      </c>
      <c r="H312" s="111"/>
      <c r="I312" s="27"/>
    </row>
    <row r="313" spans="1:9" ht="12.75">
      <c r="A313" s="90"/>
      <c r="B313" s="90"/>
      <c r="C313" s="90"/>
      <c r="D313" s="44" t="s">
        <v>326</v>
      </c>
      <c r="E313" s="45">
        <f>19463+737</f>
        <v>20200</v>
      </c>
      <c r="F313" s="45">
        <f>11497+737</f>
        <v>12234</v>
      </c>
      <c r="G313" s="47">
        <f>F313/E313</f>
        <v>0.6056435643564356</v>
      </c>
      <c r="H313" s="27"/>
      <c r="I313" s="27"/>
    </row>
    <row r="314" spans="1:9" ht="12.75">
      <c r="A314" s="90"/>
      <c r="B314" s="90"/>
      <c r="C314" s="90"/>
      <c r="D314" s="44" t="s">
        <v>327</v>
      </c>
      <c r="E314" s="45"/>
      <c r="F314" s="45"/>
      <c r="G314" s="47"/>
      <c r="H314" s="27"/>
      <c r="I314" s="27"/>
    </row>
    <row r="315" spans="1:9" ht="12.75">
      <c r="A315" s="43"/>
      <c r="B315" s="43"/>
      <c r="C315" s="43"/>
      <c r="D315" s="44"/>
      <c r="E315" s="45"/>
      <c r="F315" s="45"/>
      <c r="G315" s="47"/>
      <c r="H315" s="27"/>
      <c r="I315" s="27"/>
    </row>
    <row r="316" spans="1:9" ht="12.75">
      <c r="A316" s="38"/>
      <c r="B316" s="38"/>
      <c r="C316" s="38">
        <v>80130</v>
      </c>
      <c r="D316" s="39" t="s">
        <v>328</v>
      </c>
      <c r="E316" s="40">
        <f>E317</f>
        <v>739300</v>
      </c>
      <c r="F316" s="40">
        <f>F317</f>
        <v>366371</v>
      </c>
      <c r="G316" s="42">
        <f>F316/E316</f>
        <v>0.4955647233869877</v>
      </c>
      <c r="H316" s="27"/>
      <c r="I316" s="27"/>
    </row>
    <row r="317" spans="1:9" ht="12.75">
      <c r="A317" s="63"/>
      <c r="B317" s="34"/>
      <c r="C317" s="43"/>
      <c r="D317" s="44" t="s">
        <v>329</v>
      </c>
      <c r="E317" s="45">
        <f>SUM(E318:E319)</f>
        <v>739300</v>
      </c>
      <c r="F317" s="45">
        <f>SUM(F318:F319)</f>
        <v>366371</v>
      </c>
      <c r="G317" s="47">
        <f>F317/E317</f>
        <v>0.4955647233869877</v>
      </c>
      <c r="H317" s="27"/>
      <c r="I317" s="27"/>
    </row>
    <row r="318" spans="1:9" ht="24.75">
      <c r="A318" s="92" t="s">
        <v>330</v>
      </c>
      <c r="B318" s="92"/>
      <c r="C318" s="92"/>
      <c r="D318" s="91" t="s">
        <v>331</v>
      </c>
      <c r="E318" s="45">
        <v>655600</v>
      </c>
      <c r="F318" s="45">
        <v>304297</v>
      </c>
      <c r="G318" s="47">
        <f>F318/E318</f>
        <v>0.4641503965832825</v>
      </c>
      <c r="H318" s="111"/>
      <c r="I318" s="27"/>
    </row>
    <row r="319" spans="1:9" ht="12.75">
      <c r="A319" s="92"/>
      <c r="B319" s="92"/>
      <c r="C319" s="92"/>
      <c r="D319" s="44" t="s">
        <v>332</v>
      </c>
      <c r="E319" s="45">
        <f>82749+951</f>
        <v>83700</v>
      </c>
      <c r="F319" s="45">
        <f>61123+951</f>
        <v>62074</v>
      </c>
      <c r="G319" s="47">
        <f>F319/E319</f>
        <v>0.7416248506571087</v>
      </c>
      <c r="H319" s="27"/>
      <c r="I319" s="27"/>
    </row>
    <row r="320" spans="1:9" ht="48.75">
      <c r="A320" s="92"/>
      <c r="B320" s="92"/>
      <c r="C320" s="92"/>
      <c r="D320" s="44" t="s">
        <v>333</v>
      </c>
      <c r="E320" s="45"/>
      <c r="F320" s="45"/>
      <c r="G320" s="47"/>
      <c r="H320" s="27"/>
      <c r="I320" s="27"/>
    </row>
    <row r="321" spans="1:9" ht="12.75">
      <c r="A321" s="63"/>
      <c r="B321" s="34"/>
      <c r="C321" s="43"/>
      <c r="D321" s="44"/>
      <c r="E321" s="45"/>
      <c r="F321" s="45"/>
      <c r="G321" s="47"/>
      <c r="H321" s="27"/>
      <c r="I321" s="27"/>
    </row>
    <row r="322" spans="1:9" ht="12.75">
      <c r="A322" s="38"/>
      <c r="B322" s="38"/>
      <c r="C322" s="38">
        <v>80146</v>
      </c>
      <c r="D322" s="39" t="s">
        <v>334</v>
      </c>
      <c r="E322" s="40">
        <f>SUM(E323)</f>
        <v>40000</v>
      </c>
      <c r="F322" s="40">
        <f>SUM(F323)</f>
        <v>13671</v>
      </c>
      <c r="G322" s="42">
        <f>F322/E322</f>
        <v>0.341775</v>
      </c>
      <c r="H322" s="27"/>
      <c r="I322" s="27"/>
    </row>
    <row r="323" spans="1:9" ht="12.75">
      <c r="A323" s="63"/>
      <c r="B323" s="34"/>
      <c r="C323" s="34"/>
      <c r="D323" s="91" t="s">
        <v>335</v>
      </c>
      <c r="E323" s="68">
        <f>SUM(E324:E325)</f>
        <v>40000</v>
      </c>
      <c r="F323" s="68">
        <f>SUM(F324:F325)</f>
        <v>13671</v>
      </c>
      <c r="G323" s="47">
        <f>F323/E323</f>
        <v>0.341775</v>
      </c>
      <c r="H323" s="111"/>
      <c r="I323" s="27"/>
    </row>
    <row r="324" spans="1:9" ht="24.75">
      <c r="A324" s="92" t="s">
        <v>336</v>
      </c>
      <c r="B324" s="92"/>
      <c r="C324" s="92"/>
      <c r="D324" s="91" t="s">
        <v>337</v>
      </c>
      <c r="E324" s="68">
        <v>10600</v>
      </c>
      <c r="F324" s="68">
        <v>1000</v>
      </c>
      <c r="G324" s="47">
        <f>F324/E324</f>
        <v>0.09433962264150944</v>
      </c>
      <c r="H324" s="27"/>
      <c r="I324" s="27"/>
    </row>
    <row r="325" spans="1:9" ht="12.75">
      <c r="A325" s="92"/>
      <c r="B325" s="92"/>
      <c r="C325" s="92"/>
      <c r="D325" s="91" t="s">
        <v>338</v>
      </c>
      <c r="E325" s="68">
        <v>29400</v>
      </c>
      <c r="F325" s="68">
        <v>12671</v>
      </c>
      <c r="G325" s="47">
        <f>F325/E325</f>
        <v>0.4309863945578231</v>
      </c>
      <c r="H325" s="27"/>
      <c r="I325" s="27"/>
    </row>
    <row r="326" spans="1:9" ht="36.75">
      <c r="A326" s="92"/>
      <c r="B326" s="92"/>
      <c r="C326" s="92"/>
      <c r="D326" s="91" t="s">
        <v>339</v>
      </c>
      <c r="E326" s="68"/>
      <c r="F326" s="68"/>
      <c r="G326" s="47"/>
      <c r="H326" s="27"/>
      <c r="I326" s="27"/>
    </row>
    <row r="327" spans="1:9" ht="12.75">
      <c r="A327" s="43"/>
      <c r="B327" s="43"/>
      <c r="C327" s="43"/>
      <c r="D327" s="44"/>
      <c r="E327" s="45"/>
      <c r="F327" s="45"/>
      <c r="G327" s="47"/>
      <c r="H327" s="27"/>
      <c r="I327" s="27"/>
    </row>
    <row r="328" spans="1:9" ht="12.75">
      <c r="A328" s="38"/>
      <c r="B328" s="38"/>
      <c r="C328" s="38">
        <v>80195</v>
      </c>
      <c r="D328" s="39" t="s">
        <v>340</v>
      </c>
      <c r="E328" s="40">
        <f>SUM(E329)</f>
        <v>44100</v>
      </c>
      <c r="F328" s="40">
        <f>SUM(F329)</f>
        <v>33616</v>
      </c>
      <c r="G328" s="42">
        <f>F328/E328</f>
        <v>0.7622675736961452</v>
      </c>
      <c r="H328" s="27"/>
      <c r="I328" s="27"/>
    </row>
    <row r="329" spans="1:9" ht="12.75">
      <c r="A329" s="43"/>
      <c r="B329" s="43"/>
      <c r="C329" s="34"/>
      <c r="D329" s="91" t="s">
        <v>341</v>
      </c>
      <c r="E329" s="68">
        <f>SUM(E330:E331)</f>
        <v>44100</v>
      </c>
      <c r="F329" s="68">
        <f>SUM(F330:F331)</f>
        <v>33616</v>
      </c>
      <c r="G329" s="47">
        <f>F329/E329</f>
        <v>0.7622675736961452</v>
      </c>
      <c r="H329" s="27"/>
      <c r="I329" s="27"/>
    </row>
    <row r="330" spans="1:9" ht="12.75">
      <c r="A330" s="90" t="s">
        <v>342</v>
      </c>
      <c r="B330" s="90"/>
      <c r="C330" s="90"/>
      <c r="D330" s="91" t="s">
        <v>343</v>
      </c>
      <c r="E330" s="68">
        <v>37700</v>
      </c>
      <c r="F330" s="68">
        <v>31500</v>
      </c>
      <c r="G330" s="47">
        <f>F330/E330</f>
        <v>0.8355437665782494</v>
      </c>
      <c r="H330" s="111"/>
      <c r="I330" s="27"/>
    </row>
    <row r="331" spans="1:9" ht="12.75">
      <c r="A331" s="90"/>
      <c r="B331" s="90"/>
      <c r="C331" s="90"/>
      <c r="D331" s="91" t="s">
        <v>344</v>
      </c>
      <c r="E331" s="68">
        <v>6400</v>
      </c>
      <c r="F331" s="68">
        <v>2116</v>
      </c>
      <c r="G331" s="47">
        <f>F331/E331</f>
        <v>0.330625</v>
      </c>
      <c r="H331" s="27"/>
      <c r="I331" s="27"/>
    </row>
    <row r="332" spans="1:9" ht="12.75">
      <c r="A332" s="90"/>
      <c r="B332" s="90"/>
      <c r="C332" s="90"/>
      <c r="D332" s="91" t="s">
        <v>345</v>
      </c>
      <c r="E332" s="68"/>
      <c r="F332" s="68"/>
      <c r="G332" s="47"/>
      <c r="H332" s="27"/>
      <c r="I332" s="27"/>
    </row>
    <row r="333" spans="1:9" ht="12.75">
      <c r="A333" s="43"/>
      <c r="B333" s="43"/>
      <c r="C333" s="43"/>
      <c r="D333" s="44"/>
      <c r="E333" s="45"/>
      <c r="F333" s="45"/>
      <c r="G333" s="47"/>
      <c r="H333" s="27"/>
      <c r="I333" s="27"/>
    </row>
    <row r="334" spans="1:9" s="61" customFormat="1" ht="12.75">
      <c r="A334" s="28" t="s">
        <v>346</v>
      </c>
      <c r="B334" s="28">
        <v>851</v>
      </c>
      <c r="C334" s="28"/>
      <c r="D334" s="57" t="s">
        <v>347</v>
      </c>
      <c r="E334" s="62">
        <f>(E336+E342)</f>
        <v>160000</v>
      </c>
      <c r="F334" s="62">
        <f>(F336+F342)</f>
        <v>75015</v>
      </c>
      <c r="G334" s="60">
        <f>F334/E334</f>
        <v>0.46884375</v>
      </c>
      <c r="H334" s="32"/>
      <c r="I334" s="32"/>
    </row>
    <row r="335" spans="1:9" ht="12.75">
      <c r="A335" s="43"/>
      <c r="B335" s="43"/>
      <c r="C335" s="43"/>
      <c r="D335" s="44"/>
      <c r="E335" s="45"/>
      <c r="F335" s="45"/>
      <c r="G335" s="47"/>
      <c r="H335" s="27"/>
      <c r="I335" s="27"/>
    </row>
    <row r="336" spans="1:9" ht="12.75">
      <c r="A336" s="38"/>
      <c r="B336" s="38"/>
      <c r="C336" s="38">
        <v>85154</v>
      </c>
      <c r="D336" s="39" t="s">
        <v>348</v>
      </c>
      <c r="E336" s="40">
        <f>SUM(E337)</f>
        <v>145000</v>
      </c>
      <c r="F336" s="40">
        <f>SUM(F337)</f>
        <v>65015</v>
      </c>
      <c r="G336" s="42">
        <f>F336/E336</f>
        <v>0.4483793103448276</v>
      </c>
      <c r="H336" s="27"/>
      <c r="I336" s="27"/>
    </row>
    <row r="337" spans="1:9" ht="12.75">
      <c r="A337" s="43"/>
      <c r="B337" s="43"/>
      <c r="C337" s="43"/>
      <c r="D337" s="44" t="s">
        <v>349</v>
      </c>
      <c r="E337" s="45">
        <f>SUM(E338:E340)</f>
        <v>145000</v>
      </c>
      <c r="F337" s="45">
        <f>SUM(F338:F340)</f>
        <v>65015</v>
      </c>
      <c r="G337" s="47">
        <f>F337/E337</f>
        <v>0.4483793103448276</v>
      </c>
      <c r="H337" s="27"/>
      <c r="I337" s="27"/>
    </row>
    <row r="338" spans="1:9" ht="24.75">
      <c r="A338" s="48" t="s">
        <v>350</v>
      </c>
      <c r="B338" s="48"/>
      <c r="C338" s="48"/>
      <c r="D338" s="44" t="s">
        <v>351</v>
      </c>
      <c r="E338" s="45">
        <v>102000</v>
      </c>
      <c r="F338" s="45">
        <v>56525</v>
      </c>
      <c r="G338" s="47">
        <f>F338/E338</f>
        <v>0.5541666666666667</v>
      </c>
      <c r="H338" s="27"/>
      <c r="I338" s="27"/>
    </row>
    <row r="339" spans="1:9" ht="24.75">
      <c r="A339" s="48"/>
      <c r="B339" s="48"/>
      <c r="C339" s="48"/>
      <c r="D339" s="44" t="s">
        <v>352</v>
      </c>
      <c r="E339" s="45">
        <v>3172</v>
      </c>
      <c r="F339" s="45">
        <v>916</v>
      </c>
      <c r="G339" s="47">
        <f>F339/E339</f>
        <v>0.28877679697351827</v>
      </c>
      <c r="H339" s="27"/>
      <c r="I339" s="27"/>
    </row>
    <row r="340" spans="1:9" ht="12.75">
      <c r="A340" s="48"/>
      <c r="B340" s="48"/>
      <c r="C340" s="48"/>
      <c r="D340" s="44" t="s">
        <v>353</v>
      </c>
      <c r="E340" s="45">
        <v>39828</v>
      </c>
      <c r="F340" s="45">
        <v>7574</v>
      </c>
      <c r="G340" s="47">
        <f>F340/E340</f>
        <v>0.190167721201165</v>
      </c>
      <c r="H340" s="27"/>
      <c r="I340" s="27"/>
    </row>
    <row r="341" spans="1:9" ht="12.75">
      <c r="A341" s="43"/>
      <c r="B341" s="43"/>
      <c r="C341" s="43"/>
      <c r="D341" s="44"/>
      <c r="E341" s="45"/>
      <c r="F341" s="45"/>
      <c r="G341" s="47"/>
      <c r="H341" s="27"/>
      <c r="I341" s="27"/>
    </row>
    <row r="342" spans="1:9" s="67" customFormat="1" ht="12.75">
      <c r="A342" s="70"/>
      <c r="B342" s="70"/>
      <c r="C342" s="70" t="s">
        <v>354</v>
      </c>
      <c r="D342" s="71" t="s">
        <v>355</v>
      </c>
      <c r="E342" s="55">
        <f>E343</f>
        <v>15000</v>
      </c>
      <c r="F342" s="55">
        <f>F343</f>
        <v>10000</v>
      </c>
      <c r="G342" s="42">
        <f>F342/E342</f>
        <v>0.6666666666666666</v>
      </c>
      <c r="H342" s="72"/>
      <c r="I342" s="72"/>
    </row>
    <row r="343" spans="1:9" ht="12.75">
      <c r="A343" s="43"/>
      <c r="B343" s="43"/>
      <c r="C343" s="43"/>
      <c r="D343" s="44" t="s">
        <v>356</v>
      </c>
      <c r="E343" s="45">
        <f>E344</f>
        <v>15000</v>
      </c>
      <c r="F343" s="45">
        <f>F344</f>
        <v>10000</v>
      </c>
      <c r="G343" s="47">
        <f>F343/E343</f>
        <v>0.6666666666666666</v>
      </c>
      <c r="H343" s="27"/>
      <c r="I343" s="27"/>
    </row>
    <row r="344" spans="1:9" ht="24.75">
      <c r="A344" s="48" t="s">
        <v>357</v>
      </c>
      <c r="B344" s="48"/>
      <c r="C344" s="48"/>
      <c r="D344" s="44" t="s">
        <v>358</v>
      </c>
      <c r="E344" s="45">
        <v>15000</v>
      </c>
      <c r="F344" s="45">
        <v>10000</v>
      </c>
      <c r="G344" s="47">
        <f>F344/E344</f>
        <v>0.6666666666666666</v>
      </c>
      <c r="H344" s="27"/>
      <c r="I344" s="27"/>
    </row>
    <row r="345" spans="1:9" ht="12.75">
      <c r="A345" s="43"/>
      <c r="B345" s="43"/>
      <c r="C345" s="43"/>
      <c r="D345" s="44"/>
      <c r="E345" s="53"/>
      <c r="F345" s="53"/>
      <c r="G345" s="47"/>
      <c r="H345" s="27"/>
      <c r="I345" s="27"/>
    </row>
    <row r="346" spans="1:9" s="61" customFormat="1" ht="12.75">
      <c r="A346" s="28" t="s">
        <v>359</v>
      </c>
      <c r="B346" s="28">
        <v>852</v>
      </c>
      <c r="C346" s="28"/>
      <c r="D346" s="57" t="s">
        <v>360</v>
      </c>
      <c r="E346" s="62">
        <f>SUM(E348,E352,E371,E375,E383,E388,E398)</f>
        <v>2300023</v>
      </c>
      <c r="F346" s="62">
        <f>SUM(F348,F352,F371,F375,F383,F388,F398)</f>
        <v>1227595</v>
      </c>
      <c r="G346" s="60">
        <f>F346/E346</f>
        <v>0.5337316192055471</v>
      </c>
      <c r="H346" s="32"/>
      <c r="I346" s="32"/>
    </row>
    <row r="347" spans="1:9" s="3" customFormat="1" ht="12.75">
      <c r="A347" s="63"/>
      <c r="B347" s="63"/>
      <c r="C347" s="63"/>
      <c r="D347" s="64"/>
      <c r="E347" s="65"/>
      <c r="F347" s="65"/>
      <c r="G347" s="47"/>
      <c r="H347" s="27"/>
      <c r="I347" s="27"/>
    </row>
    <row r="348" spans="1:9" s="112" customFormat="1" ht="12.75">
      <c r="A348" s="38"/>
      <c r="B348" s="38"/>
      <c r="C348" s="38" t="s">
        <v>361</v>
      </c>
      <c r="D348" s="39" t="s">
        <v>362</v>
      </c>
      <c r="E348" s="40">
        <f>E349</f>
        <v>12300</v>
      </c>
      <c r="F348" s="40">
        <f>F349</f>
        <v>6146</v>
      </c>
      <c r="G348" s="42">
        <f>F348/E348</f>
        <v>0.4996747967479675</v>
      </c>
      <c r="H348" s="72"/>
      <c r="I348" s="72"/>
    </row>
    <row r="349" spans="1:9" s="113" customFormat="1" ht="12.75">
      <c r="A349" s="34"/>
      <c r="B349" s="34"/>
      <c r="C349" s="34"/>
      <c r="D349" s="44" t="s">
        <v>363</v>
      </c>
      <c r="E349" s="68">
        <f>SUM(E350)</f>
        <v>12300</v>
      </c>
      <c r="F349" s="68">
        <f>SUM(F350)</f>
        <v>6146</v>
      </c>
      <c r="G349" s="47">
        <f>F349/E349</f>
        <v>0.4996747967479675</v>
      </c>
      <c r="H349" s="27"/>
      <c r="I349" s="27"/>
    </row>
    <row r="350" spans="1:9" s="114" customFormat="1" ht="24.75">
      <c r="A350" s="69" t="s">
        <v>364</v>
      </c>
      <c r="B350" s="69"/>
      <c r="C350" s="69"/>
      <c r="D350" s="91" t="s">
        <v>365</v>
      </c>
      <c r="E350" s="68">
        <v>12300</v>
      </c>
      <c r="F350" s="68">
        <v>6146</v>
      </c>
      <c r="G350" s="47">
        <f>F350/E350</f>
        <v>0.4996747967479675</v>
      </c>
      <c r="H350" s="27"/>
      <c r="I350" s="27"/>
    </row>
    <row r="351" spans="1:9" s="114" customFormat="1" ht="12.75">
      <c r="A351" s="34"/>
      <c r="B351" s="34"/>
      <c r="C351" s="34"/>
      <c r="D351" s="91"/>
      <c r="E351" s="68"/>
      <c r="F351" s="68"/>
      <c r="G351" s="47"/>
      <c r="H351" s="27"/>
      <c r="I351" s="27"/>
    </row>
    <row r="352" spans="1:9" ht="36.75">
      <c r="A352" s="88"/>
      <c r="B352" s="38"/>
      <c r="C352" s="38">
        <v>85212</v>
      </c>
      <c r="D352" s="39" t="s">
        <v>366</v>
      </c>
      <c r="E352" s="40">
        <f>E353</f>
        <v>1086920</v>
      </c>
      <c r="F352" s="40">
        <f>F353</f>
        <v>662479</v>
      </c>
      <c r="G352" s="42">
        <f>F352/E352</f>
        <v>0.6095011592389504</v>
      </c>
      <c r="H352" s="27"/>
      <c r="I352" s="27"/>
    </row>
    <row r="353" spans="1:9" ht="12.75">
      <c r="A353" s="63"/>
      <c r="B353" s="63"/>
      <c r="C353" s="63"/>
      <c r="D353" s="91" t="s">
        <v>367</v>
      </c>
      <c r="E353" s="68">
        <f>SUM(E354:E369)</f>
        <v>1086920</v>
      </c>
      <c r="F353" s="68">
        <f>SUM(F354,F355,F368:F369)</f>
        <v>662479</v>
      </c>
      <c r="G353" s="47">
        <f>F353/E353</f>
        <v>0.6095011592389504</v>
      </c>
      <c r="H353" s="27"/>
      <c r="I353" s="27"/>
    </row>
    <row r="354" spans="1:9" ht="24.75">
      <c r="A354" s="92" t="s">
        <v>368</v>
      </c>
      <c r="B354" s="92"/>
      <c r="C354" s="92"/>
      <c r="D354" s="91" t="s">
        <v>369</v>
      </c>
      <c r="E354" s="68">
        <v>22915</v>
      </c>
      <c r="F354" s="68">
        <v>14154</v>
      </c>
      <c r="G354" s="47">
        <f>F354/E354</f>
        <v>0.6176740126554658</v>
      </c>
      <c r="H354" s="27"/>
      <c r="I354" s="27"/>
    </row>
    <row r="355" spans="1:9" ht="12.75">
      <c r="A355" s="92"/>
      <c r="B355" s="92"/>
      <c r="C355" s="92"/>
      <c r="D355" s="91" t="s">
        <v>370</v>
      </c>
      <c r="E355" s="68">
        <v>1035862</v>
      </c>
      <c r="F355" s="68">
        <f>SUM(F356:F367)</f>
        <v>637081</v>
      </c>
      <c r="G355" s="47">
        <f>F355/E355</f>
        <v>0.6150249743691727</v>
      </c>
      <c r="H355" s="27"/>
      <c r="I355" s="27"/>
    </row>
    <row r="356" spans="1:9" ht="12.75">
      <c r="A356" s="92"/>
      <c r="B356" s="92"/>
      <c r="C356" s="92"/>
      <c r="D356" s="91" t="s">
        <v>371</v>
      </c>
      <c r="E356" s="68"/>
      <c r="F356" s="68">
        <v>174849</v>
      </c>
      <c r="G356" s="47"/>
      <c r="H356" s="27"/>
      <c r="I356" s="27"/>
    </row>
    <row r="357" spans="1:9" ht="12.75">
      <c r="A357" s="92"/>
      <c r="B357" s="92"/>
      <c r="C357" s="92"/>
      <c r="D357" s="91" t="s">
        <v>372</v>
      </c>
      <c r="E357" s="68"/>
      <c r="F357" s="68">
        <v>12575</v>
      </c>
      <c r="G357" s="47"/>
      <c r="H357" s="27"/>
      <c r="I357" s="27"/>
    </row>
    <row r="358" spans="1:9" ht="24.75">
      <c r="A358" s="92"/>
      <c r="B358" s="92"/>
      <c r="C358" s="92"/>
      <c r="D358" s="91" t="s">
        <v>373</v>
      </c>
      <c r="E358" s="68"/>
      <c r="F358" s="68">
        <v>94208</v>
      </c>
      <c r="G358" s="47"/>
      <c r="H358" s="27"/>
      <c r="I358" s="27"/>
    </row>
    <row r="359" spans="1:9" ht="36.75">
      <c r="A359" s="92"/>
      <c r="B359" s="92"/>
      <c r="C359" s="92"/>
      <c r="D359" s="91" t="s">
        <v>374</v>
      </c>
      <c r="E359" s="68"/>
      <c r="F359" s="68">
        <v>1600</v>
      </c>
      <c r="G359" s="47"/>
      <c r="H359" s="27"/>
      <c r="I359" s="27"/>
    </row>
    <row r="360" spans="1:9" ht="24.75">
      <c r="A360" s="92"/>
      <c r="B360" s="92"/>
      <c r="C360" s="92"/>
      <c r="D360" s="91" t="s">
        <v>375</v>
      </c>
      <c r="E360" s="68"/>
      <c r="F360" s="68">
        <v>266673</v>
      </c>
      <c r="G360" s="47"/>
      <c r="H360" s="27"/>
      <c r="I360" s="27"/>
    </row>
    <row r="361" spans="1:9" ht="24.75">
      <c r="A361" s="92"/>
      <c r="B361" s="92"/>
      <c r="C361" s="92"/>
      <c r="D361" s="91" t="s">
        <v>376</v>
      </c>
      <c r="E361" s="68"/>
      <c r="F361" s="68">
        <v>1100</v>
      </c>
      <c r="G361" s="47"/>
      <c r="H361" s="27"/>
      <c r="I361" s="27"/>
    </row>
    <row r="362" spans="1:9" ht="24.75">
      <c r="A362" s="92"/>
      <c r="B362" s="92"/>
      <c r="C362" s="92"/>
      <c r="D362" s="91" t="s">
        <v>377</v>
      </c>
      <c r="E362" s="68"/>
      <c r="F362" s="68">
        <v>8400</v>
      </c>
      <c r="G362" s="47"/>
      <c r="H362" s="27"/>
      <c r="I362" s="27"/>
    </row>
    <row r="363" spans="1:9" ht="24.75">
      <c r="A363" s="92"/>
      <c r="B363" s="92"/>
      <c r="C363" s="92"/>
      <c r="D363" s="91" t="s">
        <v>378</v>
      </c>
      <c r="E363" s="68"/>
      <c r="F363" s="68">
        <v>0</v>
      </c>
      <c r="G363" s="47"/>
      <c r="H363" s="27"/>
      <c r="I363" s="27"/>
    </row>
    <row r="364" spans="1:9" ht="24.75">
      <c r="A364" s="92"/>
      <c r="B364" s="92"/>
      <c r="C364" s="92"/>
      <c r="D364" s="91" t="s">
        <v>379</v>
      </c>
      <c r="E364" s="68"/>
      <c r="F364" s="68">
        <v>16320</v>
      </c>
      <c r="G364" s="47"/>
      <c r="H364" s="27"/>
      <c r="I364" s="27"/>
    </row>
    <row r="365" spans="1:9" ht="24.75">
      <c r="A365" s="92"/>
      <c r="B365" s="92"/>
      <c r="C365" s="92"/>
      <c r="D365" s="91" t="s">
        <v>380</v>
      </c>
      <c r="E365" s="68"/>
      <c r="F365" s="68">
        <v>480</v>
      </c>
      <c r="G365" s="47"/>
      <c r="H365" s="27"/>
      <c r="I365" s="27"/>
    </row>
    <row r="366" spans="1:9" ht="12.75">
      <c r="A366" s="92"/>
      <c r="B366" s="92"/>
      <c r="C366" s="92"/>
      <c r="D366" s="91" t="s">
        <v>381</v>
      </c>
      <c r="E366" s="68"/>
      <c r="F366" s="68">
        <v>34416</v>
      </c>
      <c r="G366" s="47"/>
      <c r="H366" s="27"/>
      <c r="I366" s="27"/>
    </row>
    <row r="367" spans="1:9" ht="12.75">
      <c r="A367" s="92"/>
      <c r="B367" s="92"/>
      <c r="C367" s="92"/>
      <c r="D367" s="91" t="s">
        <v>382</v>
      </c>
      <c r="E367" s="68"/>
      <c r="F367" s="68">
        <v>26460</v>
      </c>
      <c r="G367" s="47"/>
      <c r="H367" s="27"/>
      <c r="I367" s="27"/>
    </row>
    <row r="368" spans="1:9" ht="12.75">
      <c r="A368" s="92"/>
      <c r="B368" s="92"/>
      <c r="C368" s="92"/>
      <c r="D368" s="91" t="s">
        <v>383</v>
      </c>
      <c r="E368" s="68">
        <v>19668</v>
      </c>
      <c r="F368" s="68">
        <v>8495</v>
      </c>
      <c r="G368" s="47">
        <f>F368/E368</f>
        <v>0.43191986983933295</v>
      </c>
      <c r="H368" s="27"/>
      <c r="I368" s="27"/>
    </row>
    <row r="369" spans="1:9" ht="12.75">
      <c r="A369" s="92"/>
      <c r="B369" s="92"/>
      <c r="C369" s="92"/>
      <c r="D369" s="91" t="s">
        <v>384</v>
      </c>
      <c r="E369" s="68">
        <v>8475</v>
      </c>
      <c r="F369" s="68">
        <v>2749</v>
      </c>
      <c r="G369" s="47">
        <f>F369/E369</f>
        <v>0.32436578171091446</v>
      </c>
      <c r="H369" s="27"/>
      <c r="I369" s="27"/>
    </row>
    <row r="370" spans="1:9" ht="12.75">
      <c r="A370" s="115"/>
      <c r="B370" s="115"/>
      <c r="C370" s="115"/>
      <c r="D370" s="44"/>
      <c r="E370" s="68"/>
      <c r="F370" s="68"/>
      <c r="G370" s="47"/>
      <c r="H370" s="27"/>
      <c r="I370" s="27"/>
    </row>
    <row r="371" spans="1:9" ht="48.75">
      <c r="A371" s="115"/>
      <c r="B371" s="115"/>
      <c r="C371" s="116" t="s">
        <v>385</v>
      </c>
      <c r="D371" s="39" t="s">
        <v>386</v>
      </c>
      <c r="E371" s="40">
        <f>SUM(E372)</f>
        <v>5923</v>
      </c>
      <c r="F371" s="40">
        <f>SUM(F372)</f>
        <v>2658</v>
      </c>
      <c r="G371" s="42">
        <f>F371/E371</f>
        <v>0.4487590747931791</v>
      </c>
      <c r="H371" s="27"/>
      <c r="I371" s="27"/>
    </row>
    <row r="372" spans="1:9" ht="12.75">
      <c r="A372" s="115"/>
      <c r="B372" s="115"/>
      <c r="C372" s="115"/>
      <c r="D372" s="44" t="s">
        <v>387</v>
      </c>
      <c r="E372" s="45">
        <f>SUM(E373:E373)</f>
        <v>5923</v>
      </c>
      <c r="F372" s="45">
        <f>SUM(F373:F373)</f>
        <v>2658</v>
      </c>
      <c r="G372" s="47">
        <f>F372/E372</f>
        <v>0.4487590747931791</v>
      </c>
      <c r="H372" s="27"/>
      <c r="I372" s="27"/>
    </row>
    <row r="373" spans="1:9" ht="72.75">
      <c r="A373" s="92" t="s">
        <v>388</v>
      </c>
      <c r="B373" s="92"/>
      <c r="C373" s="92"/>
      <c r="D373" s="44" t="s">
        <v>389</v>
      </c>
      <c r="E373" s="45">
        <v>5923</v>
      </c>
      <c r="F373" s="45">
        <v>2658</v>
      </c>
      <c r="G373" s="47">
        <f>F373/E373</f>
        <v>0.4487590747931791</v>
      </c>
      <c r="H373" s="27"/>
      <c r="I373" s="27"/>
    </row>
    <row r="374" spans="1:9" ht="12.75">
      <c r="A374" s="43"/>
      <c r="B374" s="43"/>
      <c r="C374" s="43"/>
      <c r="D374" s="44"/>
      <c r="E374" s="45"/>
      <c r="F374" s="45"/>
      <c r="G374" s="47"/>
      <c r="H374" s="27"/>
      <c r="I374" s="27"/>
    </row>
    <row r="375" spans="1:9" ht="24.75">
      <c r="A375" s="38"/>
      <c r="B375" s="38"/>
      <c r="C375" s="38">
        <v>85214</v>
      </c>
      <c r="D375" s="39" t="s">
        <v>390</v>
      </c>
      <c r="E375" s="40">
        <f>SUM(E376)</f>
        <v>307146</v>
      </c>
      <c r="F375" s="40">
        <f>SUM(F376)</f>
        <v>126416</v>
      </c>
      <c r="G375" s="42">
        <f>F375/E375</f>
        <v>0.4115827651996119</v>
      </c>
      <c r="H375" s="27"/>
      <c r="I375" s="27"/>
    </row>
    <row r="376" spans="1:9" ht="12.75">
      <c r="A376" s="43"/>
      <c r="B376" s="43"/>
      <c r="C376" s="43"/>
      <c r="D376" s="44" t="s">
        <v>391</v>
      </c>
      <c r="E376" s="51">
        <f>SUM(E377:E377)</f>
        <v>307146</v>
      </c>
      <c r="F376" s="51">
        <f>SUM(F377:F377)</f>
        <v>126416</v>
      </c>
      <c r="G376" s="47">
        <f>F376/E376</f>
        <v>0.4115827651996119</v>
      </c>
      <c r="H376" s="27"/>
      <c r="I376" s="27"/>
    </row>
    <row r="377" spans="1:9" ht="48.75">
      <c r="A377" s="90" t="s">
        <v>392</v>
      </c>
      <c r="B377" s="90"/>
      <c r="C377" s="90"/>
      <c r="D377" s="117" t="s">
        <v>393</v>
      </c>
      <c r="E377" s="45">
        <v>307146</v>
      </c>
      <c r="F377" s="45">
        <v>126416</v>
      </c>
      <c r="G377" s="47">
        <f>F377/E377</f>
        <v>0.4115827651996119</v>
      </c>
      <c r="H377" s="27"/>
      <c r="I377" s="27"/>
    </row>
    <row r="378" spans="1:9" ht="24.75">
      <c r="A378" s="90"/>
      <c r="B378" s="90"/>
      <c r="C378" s="90"/>
      <c r="D378" s="117" t="s">
        <v>394</v>
      </c>
      <c r="E378" s="45"/>
      <c r="F378" s="45"/>
      <c r="G378" s="47"/>
      <c r="H378" s="27"/>
      <c r="I378" s="27"/>
    </row>
    <row r="379" spans="1:9" ht="48.75">
      <c r="A379" s="90"/>
      <c r="B379" s="90"/>
      <c r="C379" s="90"/>
      <c r="D379" s="117" t="s">
        <v>395</v>
      </c>
      <c r="E379" s="45"/>
      <c r="F379" s="45"/>
      <c r="G379" s="47"/>
      <c r="H379" s="27"/>
      <c r="I379" s="27"/>
    </row>
    <row r="380" spans="1:9" ht="36.75">
      <c r="A380" s="90"/>
      <c r="B380" s="90"/>
      <c r="C380" s="90"/>
      <c r="D380" s="117" t="s">
        <v>396</v>
      </c>
      <c r="E380" s="45"/>
      <c r="F380" s="45"/>
      <c r="G380" s="47"/>
      <c r="H380" s="27"/>
      <c r="I380" s="27"/>
    </row>
    <row r="381" spans="1:9" ht="12.75">
      <c r="A381" s="90"/>
      <c r="B381" s="90"/>
      <c r="C381" s="90"/>
      <c r="D381" s="117" t="s">
        <v>397</v>
      </c>
      <c r="E381" s="45"/>
      <c r="F381" s="45"/>
      <c r="G381" s="47"/>
      <c r="H381" s="27"/>
      <c r="I381" s="27"/>
    </row>
    <row r="382" spans="1:9" ht="12.75">
      <c r="A382" s="43"/>
      <c r="B382" s="43"/>
      <c r="C382" s="43"/>
      <c r="D382" s="44"/>
      <c r="E382" s="45"/>
      <c r="F382" s="45"/>
      <c r="G382" s="47"/>
      <c r="H382" s="27"/>
      <c r="I382" s="27"/>
    </row>
    <row r="383" spans="1:9" ht="12.75">
      <c r="A383" s="38"/>
      <c r="B383" s="38"/>
      <c r="C383" s="38">
        <v>85215</v>
      </c>
      <c r="D383" s="39" t="s">
        <v>398</v>
      </c>
      <c r="E383" s="40">
        <f>SUM(E384)</f>
        <v>400000</v>
      </c>
      <c r="F383" s="40">
        <f>SUM(F384)</f>
        <v>182720</v>
      </c>
      <c r="G383" s="42">
        <f>F383/E383</f>
        <v>0.4568</v>
      </c>
      <c r="H383" s="27"/>
      <c r="I383" s="27"/>
    </row>
    <row r="384" spans="1:9" ht="12.75">
      <c r="A384" s="43"/>
      <c r="B384" s="43"/>
      <c r="C384" s="43"/>
      <c r="D384" s="44" t="s">
        <v>399</v>
      </c>
      <c r="E384" s="45">
        <f>E385</f>
        <v>400000</v>
      </c>
      <c r="F384" s="45">
        <f>F385</f>
        <v>182720</v>
      </c>
      <c r="G384" s="47">
        <f>F384/E384</f>
        <v>0.4568</v>
      </c>
      <c r="H384" s="27"/>
      <c r="I384" s="27"/>
    </row>
    <row r="385" spans="1:9" ht="12.75">
      <c r="A385" s="90" t="s">
        <v>400</v>
      </c>
      <c r="B385" s="90"/>
      <c r="C385" s="90"/>
      <c r="D385" s="44" t="s">
        <v>401</v>
      </c>
      <c r="E385" s="45">
        <v>400000</v>
      </c>
      <c r="F385" s="45">
        <v>182720</v>
      </c>
      <c r="G385" s="47">
        <f>F385/E385</f>
        <v>0.4568</v>
      </c>
      <c r="H385" s="27"/>
      <c r="I385" s="27"/>
    </row>
    <row r="386" spans="1:10" ht="96.75">
      <c r="A386" s="90"/>
      <c r="B386" s="90"/>
      <c r="C386" s="90"/>
      <c r="D386" s="44" t="s">
        <v>402</v>
      </c>
      <c r="E386" s="45"/>
      <c r="F386" s="45"/>
      <c r="G386" s="47"/>
      <c r="H386" s="27"/>
      <c r="I386" s="27"/>
      <c r="J386" s="27"/>
    </row>
    <row r="387" spans="1:9" ht="12.75">
      <c r="A387" s="43"/>
      <c r="B387" s="43"/>
      <c r="C387" s="43"/>
      <c r="D387" s="44"/>
      <c r="E387" s="45"/>
      <c r="F387" s="45"/>
      <c r="G387" s="47"/>
      <c r="H387" s="27"/>
      <c r="I387" s="27"/>
    </row>
    <row r="388" spans="1:10" ht="12.75">
      <c r="A388" s="38"/>
      <c r="B388" s="38"/>
      <c r="C388" s="38">
        <v>85219</v>
      </c>
      <c r="D388" s="39" t="s">
        <v>403</v>
      </c>
      <c r="E388" s="40">
        <f>SUM(E389,E395)</f>
        <v>445529</v>
      </c>
      <c r="F388" s="40">
        <f>SUM(F389,F395)</f>
        <v>211458</v>
      </c>
      <c r="G388" s="42">
        <f aca="true" t="shared" si="6" ref="G388:G393">F388/E388</f>
        <v>0.47462230292528657</v>
      </c>
      <c r="H388" s="118"/>
      <c r="I388" s="118"/>
      <c r="J388" s="118"/>
    </row>
    <row r="389" spans="1:9" ht="12.75">
      <c r="A389" s="43"/>
      <c r="B389" s="43"/>
      <c r="C389" s="43"/>
      <c r="D389" s="44" t="s">
        <v>404</v>
      </c>
      <c r="E389" s="45">
        <f>SUM(E390:E391)</f>
        <v>439279</v>
      </c>
      <c r="F389" s="45">
        <f>SUM(F390:F391)</f>
        <v>211458</v>
      </c>
      <c r="G389" s="47">
        <f t="shared" si="6"/>
        <v>0.4813751624821583</v>
      </c>
      <c r="H389" s="27"/>
      <c r="I389" s="27"/>
    </row>
    <row r="390" spans="1:9" ht="36.75">
      <c r="A390" s="90" t="s">
        <v>405</v>
      </c>
      <c r="B390" s="90"/>
      <c r="C390" s="90"/>
      <c r="D390" s="44" t="s">
        <v>406</v>
      </c>
      <c r="E390" s="45">
        <v>359000</v>
      </c>
      <c r="F390" s="45">
        <v>177424</v>
      </c>
      <c r="G390" s="47">
        <f t="shared" si="6"/>
        <v>0.49421727019498607</v>
      </c>
      <c r="H390" s="27"/>
      <c r="I390" s="27"/>
    </row>
    <row r="391" spans="1:9" ht="36.75">
      <c r="A391" s="90"/>
      <c r="B391" s="90"/>
      <c r="C391" s="90"/>
      <c r="D391" s="44" t="s">
        <v>407</v>
      </c>
      <c r="E391" s="45">
        <f>SUM(E392:E393)</f>
        <v>80279</v>
      </c>
      <c r="F391" s="45">
        <f>SUM(F392:F393)</f>
        <v>34034</v>
      </c>
      <c r="G391" s="47">
        <f t="shared" si="6"/>
        <v>0.42394648662788526</v>
      </c>
      <c r="H391" s="27"/>
      <c r="I391" s="27"/>
    </row>
    <row r="392" spans="1:9" ht="12.75">
      <c r="A392" s="90"/>
      <c r="B392" s="90"/>
      <c r="C392" s="90"/>
      <c r="D392" s="44" t="s">
        <v>408</v>
      </c>
      <c r="E392" s="45">
        <v>9909</v>
      </c>
      <c r="F392" s="45">
        <v>7432</v>
      </c>
      <c r="G392" s="47">
        <f t="shared" si="6"/>
        <v>0.7500252295892623</v>
      </c>
      <c r="H392" s="27"/>
      <c r="I392" s="27"/>
    </row>
    <row r="393" spans="1:9" ht="120.75">
      <c r="A393" s="90"/>
      <c r="B393" s="90"/>
      <c r="C393" s="90"/>
      <c r="D393" s="44" t="s">
        <v>409</v>
      </c>
      <c r="E393" s="45">
        <v>70370</v>
      </c>
      <c r="F393" s="45">
        <v>26602</v>
      </c>
      <c r="G393" s="47">
        <f t="shared" si="6"/>
        <v>0.37803041068637205</v>
      </c>
      <c r="H393" s="27"/>
      <c r="I393" s="27"/>
    </row>
    <row r="394" spans="1:9" ht="12.75">
      <c r="A394" s="43"/>
      <c r="B394" s="43"/>
      <c r="C394" s="43"/>
      <c r="D394" s="44"/>
      <c r="E394" s="45"/>
      <c r="F394" s="45"/>
      <c r="G394" s="47"/>
      <c r="H394" s="27"/>
      <c r="I394" s="27"/>
    </row>
    <row r="395" spans="1:9" ht="12.75">
      <c r="A395" s="43"/>
      <c r="B395" s="43"/>
      <c r="C395" s="43"/>
      <c r="D395" s="44" t="s">
        <v>410</v>
      </c>
      <c r="E395" s="45">
        <f>SUM(E396)</f>
        <v>6250</v>
      </c>
      <c r="F395" s="45">
        <f>SUM(F396)</f>
        <v>0</v>
      </c>
      <c r="G395" s="47">
        <f>F395/E395</f>
        <v>0</v>
      </c>
      <c r="H395" s="27"/>
      <c r="I395" s="27"/>
    </row>
    <row r="396" spans="1:9" ht="36.75">
      <c r="A396" s="90" t="s">
        <v>411</v>
      </c>
      <c r="B396" s="90"/>
      <c r="C396" s="90"/>
      <c r="D396" s="44" t="s">
        <v>412</v>
      </c>
      <c r="E396" s="45">
        <v>6250</v>
      </c>
      <c r="F396" s="45">
        <v>0</v>
      </c>
      <c r="G396" s="47">
        <f>F396/E396</f>
        <v>0</v>
      </c>
      <c r="H396" s="27"/>
      <c r="I396" s="27"/>
    </row>
    <row r="397" spans="1:9" ht="12.75">
      <c r="A397" s="43"/>
      <c r="B397" s="43"/>
      <c r="C397" s="43"/>
      <c r="D397" s="44"/>
      <c r="E397" s="45"/>
      <c r="F397" s="45"/>
      <c r="G397" s="47"/>
      <c r="H397" s="27"/>
      <c r="I397" s="27"/>
    </row>
    <row r="398" spans="1:9" ht="12.75">
      <c r="A398" s="38"/>
      <c r="B398" s="38"/>
      <c r="C398" s="38">
        <v>85295</v>
      </c>
      <c r="D398" s="39" t="s">
        <v>413</v>
      </c>
      <c r="E398" s="40">
        <f>E399</f>
        <v>42205</v>
      </c>
      <c r="F398" s="40">
        <f>F399</f>
        <v>35718</v>
      </c>
      <c r="G398" s="42">
        <f>F398/E398</f>
        <v>0.8462978320104253</v>
      </c>
      <c r="H398" s="27"/>
      <c r="I398" s="27"/>
    </row>
    <row r="399" spans="1:9" ht="12.75">
      <c r="A399" s="43"/>
      <c r="B399" s="43"/>
      <c r="C399" s="43"/>
      <c r="D399" s="44" t="s">
        <v>414</v>
      </c>
      <c r="E399" s="45">
        <f>SUM(E400:E401)</f>
        <v>42205</v>
      </c>
      <c r="F399" s="45">
        <f>SUM(F400:F401)</f>
        <v>35718</v>
      </c>
      <c r="G399" s="47">
        <f>F399/E399</f>
        <v>0.8462978320104253</v>
      </c>
      <c r="H399" s="27"/>
      <c r="I399" s="27"/>
    </row>
    <row r="400" spans="1:9" ht="36.75">
      <c r="A400" s="90" t="s">
        <v>415</v>
      </c>
      <c r="B400" s="90"/>
      <c r="C400" s="90"/>
      <c r="D400" s="44" t="s">
        <v>416</v>
      </c>
      <c r="E400" s="45">
        <v>37205</v>
      </c>
      <c r="F400" s="45">
        <v>31879</v>
      </c>
      <c r="G400" s="47">
        <f>F400/E400</f>
        <v>0.8568471979572638</v>
      </c>
      <c r="H400" s="27"/>
      <c r="I400" s="27"/>
    </row>
    <row r="401" spans="1:9" ht="60.75">
      <c r="A401" s="90"/>
      <c r="B401" s="90"/>
      <c r="C401" s="90"/>
      <c r="D401" s="44" t="s">
        <v>417</v>
      </c>
      <c r="E401" s="45">
        <v>5000</v>
      </c>
      <c r="F401" s="45">
        <v>3839</v>
      </c>
      <c r="G401" s="47">
        <f>F401/E401</f>
        <v>0.7678</v>
      </c>
      <c r="H401" s="27"/>
      <c r="I401" s="27"/>
    </row>
    <row r="402" spans="1:9" ht="12.75">
      <c r="A402" s="43"/>
      <c r="B402" s="43"/>
      <c r="C402" s="43"/>
      <c r="D402" s="44"/>
      <c r="E402" s="45"/>
      <c r="F402" s="45"/>
      <c r="G402" s="47"/>
      <c r="H402" s="27"/>
      <c r="I402" s="27"/>
    </row>
    <row r="403" spans="1:9" s="61" customFormat="1" ht="12.75">
      <c r="A403" s="28" t="s">
        <v>418</v>
      </c>
      <c r="B403" s="28">
        <v>854</v>
      </c>
      <c r="C403" s="28"/>
      <c r="D403" s="57" t="s">
        <v>419</v>
      </c>
      <c r="E403" s="62">
        <f>SUM(E405,E426,E431)</f>
        <v>659292</v>
      </c>
      <c r="F403" s="62">
        <f>SUM(F405,F426,F431)</f>
        <v>342984</v>
      </c>
      <c r="G403" s="60">
        <f>F403/E403</f>
        <v>0.5202307930325258</v>
      </c>
      <c r="H403" s="32"/>
      <c r="I403" s="32"/>
    </row>
    <row r="404" spans="1:9" ht="12.75">
      <c r="A404" s="63"/>
      <c r="B404" s="63"/>
      <c r="C404" s="43"/>
      <c r="D404" s="44"/>
      <c r="E404" s="45"/>
      <c r="F404" s="45"/>
      <c r="G404" s="47"/>
      <c r="H404" s="27"/>
      <c r="I404" s="27"/>
    </row>
    <row r="405" spans="1:9" ht="12.75">
      <c r="A405" s="38"/>
      <c r="B405" s="38"/>
      <c r="C405" s="38">
        <v>85401</v>
      </c>
      <c r="D405" s="39" t="s">
        <v>420</v>
      </c>
      <c r="E405" s="40">
        <f>E414+E408+E420</f>
        <v>550530</v>
      </c>
      <c r="F405" s="40">
        <f>F414+F408+F420</f>
        <v>332118</v>
      </c>
      <c r="G405" s="47">
        <f>F405/E405</f>
        <v>0.6032695765898316</v>
      </c>
      <c r="H405" s="27"/>
      <c r="I405" s="27"/>
    </row>
    <row r="406" spans="1:9" ht="12.75">
      <c r="A406" s="43"/>
      <c r="B406" s="43"/>
      <c r="C406" s="43"/>
      <c r="D406" s="44" t="s">
        <v>421</v>
      </c>
      <c r="E406" s="45"/>
      <c r="F406" s="45"/>
      <c r="G406" s="47"/>
      <c r="H406" s="27"/>
      <c r="I406" s="27"/>
    </row>
    <row r="407" spans="1:9" ht="12.75">
      <c r="A407" s="43"/>
      <c r="B407" s="43"/>
      <c r="C407" s="43"/>
      <c r="D407" s="44"/>
      <c r="E407" s="45"/>
      <c r="F407" s="45"/>
      <c r="G407" s="47"/>
      <c r="H407" s="27"/>
      <c r="I407" s="27"/>
    </row>
    <row r="408" spans="1:9" ht="24.75">
      <c r="A408" s="63"/>
      <c r="B408" s="63"/>
      <c r="C408" s="43"/>
      <c r="D408" s="39" t="s">
        <v>422</v>
      </c>
      <c r="E408" s="40">
        <f>SUM(E409)</f>
        <v>124300</v>
      </c>
      <c r="F408" s="40">
        <f>SUM(F409)</f>
        <v>67413</v>
      </c>
      <c r="G408" s="42">
        <f>F408/E408</f>
        <v>0.5423411102172164</v>
      </c>
      <c r="H408" s="27"/>
      <c r="I408" s="27"/>
    </row>
    <row r="409" spans="1:9" ht="12.75">
      <c r="A409" s="63"/>
      <c r="B409" s="63"/>
      <c r="C409" s="43"/>
      <c r="D409" s="44" t="s">
        <v>423</v>
      </c>
      <c r="E409" s="45">
        <f>SUM(E410:E411)</f>
        <v>124300</v>
      </c>
      <c r="F409" s="45">
        <f>SUM(F410:F411)</f>
        <v>67413</v>
      </c>
      <c r="G409" s="47">
        <f>F409/E409</f>
        <v>0.5423411102172164</v>
      </c>
      <c r="H409" s="27"/>
      <c r="I409" s="27"/>
    </row>
    <row r="410" spans="1:9" ht="24.75">
      <c r="A410" s="92" t="s">
        <v>424</v>
      </c>
      <c r="B410" s="92"/>
      <c r="C410" s="92"/>
      <c r="D410" s="44" t="s">
        <v>425</v>
      </c>
      <c r="E410" s="45">
        <v>76500</v>
      </c>
      <c r="F410" s="45">
        <v>41638</v>
      </c>
      <c r="G410" s="47">
        <f>F410/E410</f>
        <v>0.5442875816993464</v>
      </c>
      <c r="H410" s="27"/>
      <c r="I410" s="27"/>
    </row>
    <row r="411" spans="1:9" ht="12.75">
      <c r="A411" s="92"/>
      <c r="B411" s="92"/>
      <c r="C411" s="92"/>
      <c r="D411" s="44" t="s">
        <v>426</v>
      </c>
      <c r="E411" s="45">
        <v>47800</v>
      </c>
      <c r="F411" s="45">
        <v>25775</v>
      </c>
      <c r="G411" s="47">
        <f>F411/E411</f>
        <v>0.5392259414225942</v>
      </c>
      <c r="H411" s="27"/>
      <c r="I411" s="27"/>
    </row>
    <row r="412" spans="1:9" ht="12.75">
      <c r="A412" s="92"/>
      <c r="B412" s="92"/>
      <c r="C412" s="92"/>
      <c r="D412" s="44" t="s">
        <v>427</v>
      </c>
      <c r="E412" s="45"/>
      <c r="F412" s="45"/>
      <c r="G412" s="47"/>
      <c r="H412" s="111"/>
      <c r="I412" s="27"/>
    </row>
    <row r="413" spans="1:9" ht="12.75">
      <c r="A413" s="63"/>
      <c r="B413" s="63"/>
      <c r="C413" s="43"/>
      <c r="D413" s="44"/>
      <c r="E413" s="45"/>
      <c r="F413" s="45"/>
      <c r="G413" s="47"/>
      <c r="H413" s="27"/>
      <c r="I413" s="27"/>
    </row>
    <row r="414" spans="1:9" ht="12.75">
      <c r="A414" s="63"/>
      <c r="B414" s="63"/>
      <c r="C414" s="43"/>
      <c r="D414" s="39" t="s">
        <v>428</v>
      </c>
      <c r="E414" s="40">
        <f>SUM(E415)</f>
        <v>215100</v>
      </c>
      <c r="F414" s="40">
        <f>SUM(F415)</f>
        <v>140653</v>
      </c>
      <c r="G414" s="42">
        <f>F414/E414</f>
        <v>0.6538958623895862</v>
      </c>
      <c r="H414" s="27"/>
      <c r="I414" s="27"/>
    </row>
    <row r="415" spans="1:9" ht="12.75">
      <c r="A415" s="63"/>
      <c r="B415" s="63"/>
      <c r="C415" s="43"/>
      <c r="D415" s="44" t="s">
        <v>429</v>
      </c>
      <c r="E415" s="45">
        <f>SUM(E416:E417)</f>
        <v>215100</v>
      </c>
      <c r="F415" s="45">
        <f>SUM(F416:F417)</f>
        <v>140653</v>
      </c>
      <c r="G415" s="47">
        <f>F415/E415</f>
        <v>0.6538958623895862</v>
      </c>
      <c r="H415" s="27"/>
      <c r="I415" s="27"/>
    </row>
    <row r="416" spans="1:9" ht="24.75">
      <c r="A416" s="92" t="s">
        <v>430</v>
      </c>
      <c r="B416" s="92"/>
      <c r="C416" s="92"/>
      <c r="D416" s="44" t="s">
        <v>431</v>
      </c>
      <c r="E416" s="45">
        <v>133300</v>
      </c>
      <c r="F416" s="45">
        <v>95591</v>
      </c>
      <c r="G416" s="47">
        <f>F416/E416</f>
        <v>0.7171117779444861</v>
      </c>
      <c r="H416" s="27"/>
      <c r="I416" s="27"/>
    </row>
    <row r="417" spans="1:9" ht="12.75">
      <c r="A417" s="92"/>
      <c r="B417" s="92"/>
      <c r="C417" s="92"/>
      <c r="D417" s="44" t="s">
        <v>432</v>
      </c>
      <c r="E417" s="45">
        <v>81800</v>
      </c>
      <c r="F417" s="45">
        <f>43359+1703</f>
        <v>45062</v>
      </c>
      <c r="G417" s="47">
        <f>F417/E417</f>
        <v>0.550880195599022</v>
      </c>
      <c r="H417" s="27"/>
      <c r="I417" s="27"/>
    </row>
    <row r="418" spans="1:9" ht="48.75">
      <c r="A418" s="92"/>
      <c r="B418" s="92"/>
      <c r="C418" s="92"/>
      <c r="D418" s="44" t="s">
        <v>433</v>
      </c>
      <c r="E418" s="45"/>
      <c r="F418" s="45"/>
      <c r="G418" s="47"/>
      <c r="H418" s="27"/>
      <c r="I418" s="27"/>
    </row>
    <row r="419" spans="1:9" ht="12.75">
      <c r="A419" s="63"/>
      <c r="B419" s="63"/>
      <c r="C419" s="43"/>
      <c r="D419" s="44"/>
      <c r="E419" s="45"/>
      <c r="F419" s="45"/>
      <c r="G419" s="47"/>
      <c r="H419" s="27"/>
      <c r="I419" s="27"/>
    </row>
    <row r="420" spans="1:9" ht="24.75">
      <c r="A420" s="63"/>
      <c r="B420" s="63"/>
      <c r="C420" s="43"/>
      <c r="D420" s="39" t="s">
        <v>434</v>
      </c>
      <c r="E420" s="40">
        <f>SUM(E421)</f>
        <v>211130</v>
      </c>
      <c r="F420" s="40">
        <f>SUM(F421)</f>
        <v>124052</v>
      </c>
      <c r="G420" s="42">
        <f>F420/E420</f>
        <v>0.5875621654904561</v>
      </c>
      <c r="H420" s="27"/>
      <c r="I420" s="27"/>
    </row>
    <row r="421" spans="1:9" ht="12.75">
      <c r="A421" s="63"/>
      <c r="B421" s="63"/>
      <c r="C421" s="43"/>
      <c r="D421" s="44" t="s">
        <v>435</v>
      </c>
      <c r="E421" s="45">
        <f>SUM(E422:E423)</f>
        <v>211130</v>
      </c>
      <c r="F421" s="45">
        <f>SUM(F422:F423)</f>
        <v>124052</v>
      </c>
      <c r="G421" s="47">
        <f>F421/E421</f>
        <v>0.5875621654904561</v>
      </c>
      <c r="H421" s="27"/>
      <c r="I421" s="27"/>
    </row>
    <row r="422" spans="1:9" ht="24.75">
      <c r="A422" s="92" t="s">
        <v>436</v>
      </c>
      <c r="B422" s="92"/>
      <c r="C422" s="92"/>
      <c r="D422" s="44" t="s">
        <v>437</v>
      </c>
      <c r="E422" s="45">
        <v>143450</v>
      </c>
      <c r="F422" s="45">
        <v>83588</v>
      </c>
      <c r="G422" s="47">
        <f>F422/E422</f>
        <v>0.5826978041129314</v>
      </c>
      <c r="H422" s="27"/>
      <c r="I422" s="27"/>
    </row>
    <row r="423" spans="1:9" ht="12.75">
      <c r="A423" s="92"/>
      <c r="B423" s="92"/>
      <c r="C423" s="92"/>
      <c r="D423" s="44" t="s">
        <v>438</v>
      </c>
      <c r="E423" s="45">
        <v>67680</v>
      </c>
      <c r="F423" s="45">
        <f>42167-1703</f>
        <v>40464</v>
      </c>
      <c r="G423" s="47">
        <f>F423/E423</f>
        <v>0.597872340425532</v>
      </c>
      <c r="H423" s="122"/>
      <c r="I423" s="27"/>
    </row>
    <row r="424" spans="1:9" ht="12.75">
      <c r="A424" s="92"/>
      <c r="B424" s="92"/>
      <c r="C424" s="92"/>
      <c r="D424" s="117" t="s">
        <v>439</v>
      </c>
      <c r="E424" s="45"/>
      <c r="F424" s="45"/>
      <c r="G424" s="47"/>
      <c r="H424" s="27"/>
      <c r="I424" s="27"/>
    </row>
    <row r="425" spans="1:9" ht="12.75">
      <c r="A425" s="92"/>
      <c r="B425" s="92"/>
      <c r="C425" s="92"/>
      <c r="D425" s="44"/>
      <c r="E425" s="45"/>
      <c r="F425" s="45"/>
      <c r="G425" s="47"/>
      <c r="H425" s="27"/>
      <c r="I425" s="27"/>
    </row>
    <row r="426" spans="1:9" ht="12.75">
      <c r="A426" s="115"/>
      <c r="B426" s="115"/>
      <c r="C426" s="38" t="s">
        <v>440</v>
      </c>
      <c r="D426" s="71" t="s">
        <v>441</v>
      </c>
      <c r="E426" s="55">
        <f>E427</f>
        <v>107562</v>
      </c>
      <c r="F426" s="55">
        <f>F427</f>
        <v>10866</v>
      </c>
      <c r="G426" s="47">
        <f>F426/E426</f>
        <v>0.10102080660456295</v>
      </c>
      <c r="H426" s="27"/>
      <c r="I426" s="27"/>
    </row>
    <row r="427" spans="1:9" ht="12.75">
      <c r="A427" s="43"/>
      <c r="B427" s="43"/>
      <c r="C427" s="43"/>
      <c r="D427" s="44" t="s">
        <v>442</v>
      </c>
      <c r="E427" s="45">
        <f>E428</f>
        <v>107562</v>
      </c>
      <c r="F427" s="45">
        <f>F428</f>
        <v>10866</v>
      </c>
      <c r="G427" s="123">
        <f>F427/E427</f>
        <v>0.10102080660456295</v>
      </c>
      <c r="H427" s="27"/>
      <c r="I427" s="27"/>
    </row>
    <row r="428" spans="1:9" ht="12.75">
      <c r="A428" s="90" t="s">
        <v>443</v>
      </c>
      <c r="B428" s="90"/>
      <c r="C428" s="90"/>
      <c r="D428" s="44" t="s">
        <v>444</v>
      </c>
      <c r="E428" s="45">
        <v>107562</v>
      </c>
      <c r="F428" s="45">
        <v>10866</v>
      </c>
      <c r="G428" s="123">
        <f>F428/E428</f>
        <v>0.10102080660456295</v>
      </c>
      <c r="H428" s="27"/>
      <c r="I428" s="27"/>
    </row>
    <row r="429" spans="1:9" ht="36.75">
      <c r="A429" s="90"/>
      <c r="B429" s="90"/>
      <c r="C429" s="90"/>
      <c r="D429" s="44" t="s">
        <v>445</v>
      </c>
      <c r="E429" s="45"/>
      <c r="F429" s="45"/>
      <c r="G429" s="47"/>
      <c r="H429" s="27"/>
      <c r="I429" s="27"/>
    </row>
    <row r="430" spans="1:9" ht="12.75">
      <c r="A430" s="43"/>
      <c r="B430" s="43"/>
      <c r="C430" s="43"/>
      <c r="D430" s="44"/>
      <c r="E430" s="45"/>
      <c r="F430" s="45"/>
      <c r="G430" s="47"/>
      <c r="H430" s="27"/>
      <c r="I430" s="27"/>
    </row>
    <row r="431" spans="1:9" ht="12.75">
      <c r="A431" s="38"/>
      <c r="B431" s="38"/>
      <c r="C431" s="38">
        <v>85446</v>
      </c>
      <c r="D431" s="39" t="s">
        <v>446</v>
      </c>
      <c r="E431" s="40">
        <f>SUM(E432)</f>
        <v>1200</v>
      </c>
      <c r="F431" s="40">
        <f>SUM(F432)</f>
        <v>0</v>
      </c>
      <c r="G431" s="42">
        <f>F431/E431</f>
        <v>0</v>
      </c>
      <c r="H431" s="27"/>
      <c r="I431" s="27"/>
    </row>
    <row r="432" spans="1:9" ht="12.75">
      <c r="A432" s="43"/>
      <c r="B432" s="43"/>
      <c r="C432" s="43"/>
      <c r="D432" s="44" t="s">
        <v>447</v>
      </c>
      <c r="E432" s="45">
        <f>SUM(E433)</f>
        <v>1200</v>
      </c>
      <c r="F432" s="45">
        <f>SUM(F433)</f>
        <v>0</v>
      </c>
      <c r="G432" s="47">
        <f>F432/E432</f>
        <v>0</v>
      </c>
      <c r="H432" s="27"/>
      <c r="I432" s="27"/>
    </row>
    <row r="433" spans="1:9" ht="12.75" customHeight="1">
      <c r="A433" s="48" t="s">
        <v>448</v>
      </c>
      <c r="B433" s="48"/>
      <c r="C433" s="48"/>
      <c r="D433" s="44" t="s">
        <v>449</v>
      </c>
      <c r="E433" s="45">
        <v>1200</v>
      </c>
      <c r="F433" s="45">
        <v>0</v>
      </c>
      <c r="G433" s="47">
        <f>F433/E433</f>
        <v>0</v>
      </c>
      <c r="H433" s="27"/>
      <c r="I433" s="27"/>
    </row>
    <row r="434" spans="1:9" ht="12.75">
      <c r="A434" s="48"/>
      <c r="B434" s="48"/>
      <c r="C434" s="48"/>
      <c r="D434" s="44"/>
      <c r="E434" s="45"/>
      <c r="F434" s="45"/>
      <c r="G434" s="47"/>
      <c r="H434" s="27"/>
      <c r="I434" s="27"/>
    </row>
    <row r="435" spans="1:9" ht="12.75">
      <c r="A435" s="43"/>
      <c r="B435" s="43"/>
      <c r="C435" s="43"/>
      <c r="D435" s="44"/>
      <c r="E435" s="45"/>
      <c r="F435" s="45"/>
      <c r="G435" s="47"/>
      <c r="H435" s="27"/>
      <c r="I435" s="27"/>
    </row>
    <row r="436" spans="1:9" s="61" customFormat="1" ht="24.75">
      <c r="A436" s="28" t="s">
        <v>450</v>
      </c>
      <c r="B436" s="28">
        <v>900</v>
      </c>
      <c r="C436" s="28"/>
      <c r="D436" s="57" t="s">
        <v>451</v>
      </c>
      <c r="E436" s="62">
        <f>SUM(E438,E442,E449,E454,E464)</f>
        <v>981621</v>
      </c>
      <c r="F436" s="62">
        <f>SUM(F438,F442,F449,F454,F464)</f>
        <v>469149</v>
      </c>
      <c r="G436" s="60">
        <f>F436/E436</f>
        <v>0.47793292930774706</v>
      </c>
      <c r="H436" s="32"/>
      <c r="I436" s="32"/>
    </row>
    <row r="437" spans="1:9" ht="12.75">
      <c r="A437" s="43"/>
      <c r="B437" s="43"/>
      <c r="C437" s="63"/>
      <c r="D437" s="64"/>
      <c r="E437" s="65"/>
      <c r="F437" s="65"/>
      <c r="G437" s="47"/>
      <c r="H437" s="27"/>
      <c r="I437" s="27"/>
    </row>
    <row r="438" spans="1:9" ht="12.75">
      <c r="A438" s="38"/>
      <c r="B438" s="38"/>
      <c r="C438" s="38">
        <v>90002</v>
      </c>
      <c r="D438" s="39" t="s">
        <v>452</v>
      </c>
      <c r="E438" s="40">
        <f>E440</f>
        <v>500</v>
      </c>
      <c r="F438" s="40">
        <f>F440</f>
        <v>0</v>
      </c>
      <c r="G438" s="42">
        <f>F438/E438</f>
        <v>0</v>
      </c>
      <c r="H438" s="27"/>
      <c r="I438" s="27"/>
    </row>
    <row r="439" spans="1:9" ht="12.75">
      <c r="A439" s="43"/>
      <c r="B439" s="43"/>
      <c r="C439" s="43"/>
      <c r="D439" s="44" t="s">
        <v>453</v>
      </c>
      <c r="E439" s="45">
        <f>E440</f>
        <v>500</v>
      </c>
      <c r="F439" s="45">
        <f>F440</f>
        <v>0</v>
      </c>
      <c r="G439" s="47">
        <f>F439/E439</f>
        <v>0</v>
      </c>
      <c r="H439" s="27"/>
      <c r="I439" s="27"/>
    </row>
    <row r="440" spans="1:9" ht="12.75">
      <c r="A440" s="48" t="s">
        <v>454</v>
      </c>
      <c r="B440" s="48"/>
      <c r="C440" s="48"/>
      <c r="D440" s="44" t="s">
        <v>455</v>
      </c>
      <c r="E440" s="45">
        <v>500</v>
      </c>
      <c r="F440" s="45">
        <v>0</v>
      </c>
      <c r="G440" s="47">
        <f>F440/E440</f>
        <v>0</v>
      </c>
      <c r="H440" s="27"/>
      <c r="I440" s="27"/>
    </row>
    <row r="441" spans="1:9" ht="12.75">
      <c r="A441" s="43"/>
      <c r="B441" s="43"/>
      <c r="C441" s="43"/>
      <c r="D441" s="44"/>
      <c r="E441" s="45"/>
      <c r="F441" s="45"/>
      <c r="G441" s="47"/>
      <c r="H441" s="27"/>
      <c r="I441" s="27"/>
    </row>
    <row r="442" spans="1:9" ht="12.75">
      <c r="A442" s="38"/>
      <c r="B442" s="38"/>
      <c r="C442" s="38">
        <v>90003</v>
      </c>
      <c r="D442" s="39" t="s">
        <v>456</v>
      </c>
      <c r="E442" s="40">
        <f>SUM(E443)</f>
        <v>153460</v>
      </c>
      <c r="F442" s="40">
        <f>SUM(F443)</f>
        <v>108473</v>
      </c>
      <c r="G442" s="42">
        <f aca="true" t="shared" si="7" ref="G442:G447">F442/E442</f>
        <v>0.7068486902124332</v>
      </c>
      <c r="H442" s="27"/>
      <c r="I442" s="27"/>
    </row>
    <row r="443" spans="1:9" ht="12.75">
      <c r="A443" s="43"/>
      <c r="B443" s="43"/>
      <c r="C443" s="43"/>
      <c r="D443" s="44" t="s">
        <v>457</v>
      </c>
      <c r="E443" s="45">
        <f>SUM(E444:E447)</f>
        <v>153460</v>
      </c>
      <c r="F443" s="45">
        <f>SUM(F444:F447)</f>
        <v>108473</v>
      </c>
      <c r="G443" s="47">
        <f t="shared" si="7"/>
        <v>0.7068486902124332</v>
      </c>
      <c r="H443" s="27"/>
      <c r="I443" s="27"/>
    </row>
    <row r="444" spans="1:9" ht="36.75">
      <c r="A444" s="48" t="s">
        <v>458</v>
      </c>
      <c r="B444" s="48"/>
      <c r="C444" s="48"/>
      <c r="D444" s="44" t="s">
        <v>459</v>
      </c>
      <c r="E444" s="45">
        <v>120000</v>
      </c>
      <c r="F444" s="45">
        <v>100000</v>
      </c>
      <c r="G444" s="47">
        <f t="shared" si="7"/>
        <v>0.8333333333333334</v>
      </c>
      <c r="H444" s="27"/>
      <c r="I444" s="27"/>
    </row>
    <row r="445" spans="1:9" ht="24.75">
      <c r="A445" s="48"/>
      <c r="B445" s="48"/>
      <c r="C445" s="48"/>
      <c r="D445" s="44" t="s">
        <v>460</v>
      </c>
      <c r="E445" s="45">
        <v>15000</v>
      </c>
      <c r="F445" s="45">
        <v>729</v>
      </c>
      <c r="G445" s="47">
        <f t="shared" si="7"/>
        <v>0.0486</v>
      </c>
      <c r="H445" s="27"/>
      <c r="I445" s="27"/>
    </row>
    <row r="446" spans="1:9" ht="36.75">
      <c r="A446" s="48"/>
      <c r="B446" s="48"/>
      <c r="C446" s="48"/>
      <c r="D446" s="44" t="s">
        <v>461</v>
      </c>
      <c r="E446" s="45">
        <v>16460</v>
      </c>
      <c r="F446" s="45">
        <v>7570</v>
      </c>
      <c r="G446" s="47">
        <f t="shared" si="7"/>
        <v>0.4599027946537059</v>
      </c>
      <c r="H446" s="27"/>
      <c r="I446" s="27"/>
    </row>
    <row r="447" spans="1:9" ht="24.75">
      <c r="A447" s="48"/>
      <c r="B447" s="48"/>
      <c r="C447" s="48"/>
      <c r="D447" s="44" t="s">
        <v>462</v>
      </c>
      <c r="E447" s="45">
        <v>2000</v>
      </c>
      <c r="F447" s="45">
        <v>174</v>
      </c>
      <c r="G447" s="47">
        <f t="shared" si="7"/>
        <v>0.087</v>
      </c>
      <c r="H447" s="27"/>
      <c r="I447" s="27"/>
    </row>
    <row r="448" spans="1:9" ht="12.75">
      <c r="A448" s="43"/>
      <c r="B448" s="43"/>
      <c r="C448" s="43"/>
      <c r="D448" s="44"/>
      <c r="E448" s="45"/>
      <c r="F448" s="45"/>
      <c r="G448" s="47"/>
      <c r="H448" s="27"/>
      <c r="I448" s="27"/>
    </row>
    <row r="449" spans="1:9" ht="12.75">
      <c r="A449" s="38"/>
      <c r="B449" s="38"/>
      <c r="C449" s="38">
        <v>90004</v>
      </c>
      <c r="D449" s="39" t="s">
        <v>463</v>
      </c>
      <c r="E449" s="40">
        <f>SUM(E450)</f>
        <v>92000</v>
      </c>
      <c r="F449" s="40">
        <f>SUM(F450)</f>
        <v>63533</v>
      </c>
      <c r="G449" s="42">
        <f>F449/E449</f>
        <v>0.6905760869565217</v>
      </c>
      <c r="H449" s="27"/>
      <c r="I449" s="27"/>
    </row>
    <row r="450" spans="1:9" ht="12.75">
      <c r="A450" s="43"/>
      <c r="B450" s="43"/>
      <c r="C450" s="43"/>
      <c r="D450" s="44" t="s">
        <v>464</v>
      </c>
      <c r="E450" s="45">
        <f>SUM(E451:E452)</f>
        <v>92000</v>
      </c>
      <c r="F450" s="45">
        <f>SUM(F451:F452)</f>
        <v>63533</v>
      </c>
      <c r="G450" s="47">
        <f>F450/E450</f>
        <v>0.6905760869565217</v>
      </c>
      <c r="H450" s="27"/>
      <c r="I450" s="27"/>
    </row>
    <row r="451" spans="1:9" ht="24.75">
      <c r="A451" s="48" t="s">
        <v>465</v>
      </c>
      <c r="B451" s="48"/>
      <c r="C451" s="48"/>
      <c r="D451" s="44" t="s">
        <v>466</v>
      </c>
      <c r="E451" s="45">
        <v>80000</v>
      </c>
      <c r="F451" s="45">
        <v>60000</v>
      </c>
      <c r="G451" s="47">
        <f>F451/E451</f>
        <v>0.75</v>
      </c>
      <c r="H451" s="27"/>
      <c r="I451" s="27"/>
    </row>
    <row r="452" spans="1:9" ht="24.75">
      <c r="A452" s="48"/>
      <c r="B452" s="48"/>
      <c r="C452" s="48"/>
      <c r="D452" s="44" t="s">
        <v>467</v>
      </c>
      <c r="E452" s="45">
        <v>12000</v>
      </c>
      <c r="F452" s="45">
        <v>3533</v>
      </c>
      <c r="G452" s="47">
        <f>F452/E452</f>
        <v>0.29441666666666666</v>
      </c>
      <c r="H452" s="27"/>
      <c r="I452" s="27"/>
    </row>
    <row r="453" spans="1:9" ht="12.75">
      <c r="A453" s="43"/>
      <c r="B453" s="43"/>
      <c r="C453" s="43"/>
      <c r="D453" s="44"/>
      <c r="E453" s="45"/>
      <c r="F453" s="45"/>
      <c r="G453" s="47"/>
      <c r="H453" s="27"/>
      <c r="I453" s="27"/>
    </row>
    <row r="454" spans="1:9" ht="12.75">
      <c r="A454" s="38"/>
      <c r="B454" s="38"/>
      <c r="C454" s="38">
        <v>90015</v>
      </c>
      <c r="D454" s="39" t="s">
        <v>468</v>
      </c>
      <c r="E454" s="40">
        <f>SUM(E455)+E460</f>
        <v>566000</v>
      </c>
      <c r="F454" s="40">
        <f>SUM(F455)+F460</f>
        <v>280892</v>
      </c>
      <c r="G454" s="42">
        <f>F454/E454</f>
        <v>0.4962756183745583</v>
      </c>
      <c r="H454" s="27"/>
      <c r="I454" s="27"/>
    </row>
    <row r="455" spans="1:9" ht="12.75">
      <c r="A455" s="43"/>
      <c r="B455" s="43"/>
      <c r="C455" s="43"/>
      <c r="D455" s="44" t="s">
        <v>469</v>
      </c>
      <c r="E455" s="45">
        <f>SUM(E456:E458)</f>
        <v>491000</v>
      </c>
      <c r="F455" s="45">
        <f>SUM(F456:F458)</f>
        <v>280892</v>
      </c>
      <c r="G455" s="47">
        <f>F455/E455</f>
        <v>0.572081466395112</v>
      </c>
      <c r="H455" s="27"/>
      <c r="I455" s="27"/>
    </row>
    <row r="456" spans="1:9" ht="18" customHeight="1">
      <c r="A456" s="48" t="s">
        <v>470</v>
      </c>
      <c r="B456" s="48"/>
      <c r="C456" s="48"/>
      <c r="D456" s="44" t="s">
        <v>471</v>
      </c>
      <c r="E456" s="45">
        <v>356000</v>
      </c>
      <c r="F456" s="45">
        <v>204734</v>
      </c>
      <c r="G456" s="47">
        <f>F456/E456</f>
        <v>0.5750955056179775</v>
      </c>
      <c r="H456" s="27"/>
      <c r="I456" s="27"/>
    </row>
    <row r="457" spans="1:9" ht="24.75">
      <c r="A457" s="48"/>
      <c r="B457" s="48"/>
      <c r="C457" s="48"/>
      <c r="D457" s="44" t="s">
        <v>472</v>
      </c>
      <c r="E457" s="45">
        <v>110000</v>
      </c>
      <c r="F457" s="45">
        <v>51372</v>
      </c>
      <c r="G457" s="47">
        <f>F457/E457</f>
        <v>0.46701818181818183</v>
      </c>
      <c r="H457" s="27"/>
      <c r="I457" s="27"/>
    </row>
    <row r="458" spans="1:9" ht="24.75">
      <c r="A458" s="48"/>
      <c r="B458" s="48"/>
      <c r="C458" s="48"/>
      <c r="D458" s="44" t="s">
        <v>473</v>
      </c>
      <c r="E458" s="45">
        <v>25000</v>
      </c>
      <c r="F458" s="45">
        <v>24786</v>
      </c>
      <c r="G458" s="47">
        <f>F458/E458</f>
        <v>0.99144</v>
      </c>
      <c r="H458" s="27"/>
      <c r="I458" s="27"/>
    </row>
    <row r="459" spans="1:9" ht="12.75">
      <c r="A459" s="43"/>
      <c r="B459" s="43"/>
      <c r="C459" s="43"/>
      <c r="D459" s="44"/>
      <c r="E459" s="45"/>
      <c r="F459" s="45"/>
      <c r="G459" s="47"/>
      <c r="H459" s="27"/>
      <c r="I459" s="27"/>
    </row>
    <row r="460" spans="1:9" ht="12.75">
      <c r="A460" s="43"/>
      <c r="B460" s="43"/>
      <c r="C460" s="43"/>
      <c r="D460" s="44" t="s">
        <v>474</v>
      </c>
      <c r="E460" s="45">
        <f>SUM(E461:E462)</f>
        <v>75000</v>
      </c>
      <c r="F460" s="45">
        <f>SUM(F461:F462)</f>
        <v>0</v>
      </c>
      <c r="G460" s="47">
        <f>F460/E460</f>
        <v>0</v>
      </c>
      <c r="H460" s="27"/>
      <c r="I460" s="27"/>
    </row>
    <row r="461" spans="1:9" ht="36.75">
      <c r="A461" s="48" t="s">
        <v>475</v>
      </c>
      <c r="B461" s="48"/>
      <c r="C461" s="48"/>
      <c r="D461" s="44" t="s">
        <v>476</v>
      </c>
      <c r="E461" s="45">
        <v>60000</v>
      </c>
      <c r="F461" s="45">
        <v>0</v>
      </c>
      <c r="G461" s="47">
        <f>F461/E461</f>
        <v>0</v>
      </c>
      <c r="H461" s="27"/>
      <c r="I461" s="27"/>
    </row>
    <row r="462" spans="1:9" ht="24.75">
      <c r="A462" s="48"/>
      <c r="B462" s="48"/>
      <c r="C462" s="48"/>
      <c r="D462" s="44" t="s">
        <v>477</v>
      </c>
      <c r="E462" s="45">
        <v>15000</v>
      </c>
      <c r="F462" s="45">
        <v>0</v>
      </c>
      <c r="G462" s="47">
        <f>F462/E462</f>
        <v>0</v>
      </c>
      <c r="H462" s="27"/>
      <c r="I462" s="27"/>
    </row>
    <row r="463" spans="1:9" ht="12.75">
      <c r="A463" s="43"/>
      <c r="B463" s="43"/>
      <c r="C463" s="43"/>
      <c r="D463" s="44"/>
      <c r="E463" s="45"/>
      <c r="F463" s="45"/>
      <c r="G463" s="47"/>
      <c r="H463" s="27"/>
      <c r="I463" s="27"/>
    </row>
    <row r="464" spans="1:9" ht="12.75">
      <c r="A464" s="38"/>
      <c r="B464" s="38"/>
      <c r="C464" s="38">
        <v>90095</v>
      </c>
      <c r="D464" s="39" t="s">
        <v>478</v>
      </c>
      <c r="E464" s="40">
        <f>E465+E472</f>
        <v>169661</v>
      </c>
      <c r="F464" s="40">
        <f>F465+F472</f>
        <v>16251</v>
      </c>
      <c r="G464" s="42">
        <f aca="true" t="shared" si="8" ref="G464:G470">F464/E464</f>
        <v>0.09578512445405839</v>
      </c>
      <c r="H464" s="27"/>
      <c r="I464" s="27"/>
    </row>
    <row r="465" spans="1:11" ht="12.75">
      <c r="A465" s="43"/>
      <c r="B465" s="43"/>
      <c r="C465" s="43"/>
      <c r="D465" s="44" t="s">
        <v>479</v>
      </c>
      <c r="E465" s="45">
        <f>SUM(E466:E470)</f>
        <v>28300</v>
      </c>
      <c r="F465" s="45">
        <f>SUM(F466:F470)</f>
        <v>10665</v>
      </c>
      <c r="G465" s="47">
        <f t="shared" si="8"/>
        <v>0.37685512367491164</v>
      </c>
      <c r="H465" s="27"/>
      <c r="I465" s="27"/>
      <c r="K465" s="2"/>
    </row>
    <row r="466" spans="1:11" ht="36" customHeight="1">
      <c r="A466" s="48" t="s">
        <v>480</v>
      </c>
      <c r="B466" s="48"/>
      <c r="C466" s="48"/>
      <c r="D466" s="44" t="s">
        <v>481</v>
      </c>
      <c r="E466" s="45">
        <v>9500</v>
      </c>
      <c r="F466" s="45">
        <v>7125</v>
      </c>
      <c r="G466" s="47">
        <f t="shared" si="8"/>
        <v>0.75</v>
      </c>
      <c r="H466" s="27"/>
      <c r="I466" s="27"/>
      <c r="K466" s="2"/>
    </row>
    <row r="467" spans="1:11" ht="12.75">
      <c r="A467" s="48"/>
      <c r="B467" s="48"/>
      <c r="C467" s="48"/>
      <c r="D467" s="44" t="s">
        <v>482</v>
      </c>
      <c r="E467" s="45">
        <v>1500</v>
      </c>
      <c r="F467" s="45">
        <v>1500</v>
      </c>
      <c r="G467" s="47">
        <f t="shared" si="8"/>
        <v>1</v>
      </c>
      <c r="H467" s="27"/>
      <c r="I467" s="27"/>
      <c r="K467" s="2"/>
    </row>
    <row r="468" spans="1:11" ht="36.75">
      <c r="A468" s="48" t="s">
        <v>483</v>
      </c>
      <c r="B468" s="48"/>
      <c r="C468" s="48"/>
      <c r="D468" s="44" t="s">
        <v>484</v>
      </c>
      <c r="E468" s="45">
        <v>10000</v>
      </c>
      <c r="F468" s="45">
        <v>0</v>
      </c>
      <c r="G468" s="47">
        <f t="shared" si="8"/>
        <v>0</v>
      </c>
      <c r="H468" s="27"/>
      <c r="I468" s="27"/>
      <c r="K468" s="2"/>
    </row>
    <row r="469" spans="1:9" ht="24.75">
      <c r="A469" s="48"/>
      <c r="B469" s="48"/>
      <c r="C469" s="48"/>
      <c r="D469" s="44" t="s">
        <v>485</v>
      </c>
      <c r="E469" s="45">
        <v>3000</v>
      </c>
      <c r="F469" s="45">
        <v>167</v>
      </c>
      <c r="G469" s="47">
        <f t="shared" si="8"/>
        <v>0.05566666666666667</v>
      </c>
      <c r="H469" s="27"/>
      <c r="I469" s="27"/>
    </row>
    <row r="470" spans="1:9" ht="24.75">
      <c r="A470" s="48"/>
      <c r="B470" s="48"/>
      <c r="C470" s="48"/>
      <c r="D470" s="44" t="s">
        <v>486</v>
      </c>
      <c r="E470" s="45">
        <v>4300</v>
      </c>
      <c r="F470" s="45">
        <v>1873</v>
      </c>
      <c r="G470" s="47">
        <f t="shared" si="8"/>
        <v>0.4355813953488372</v>
      </c>
      <c r="H470" s="27"/>
      <c r="I470" s="27"/>
    </row>
    <row r="471" spans="1:9" ht="12.75">
      <c r="A471" s="43"/>
      <c r="B471" s="43"/>
      <c r="C471" s="43"/>
      <c r="D471" s="44"/>
      <c r="E471" s="45"/>
      <c r="F471" s="45"/>
      <c r="G471" s="47"/>
      <c r="H471" s="27"/>
      <c r="I471" s="27"/>
    </row>
    <row r="472" spans="1:9" ht="12.75">
      <c r="A472" s="43"/>
      <c r="B472" s="43"/>
      <c r="C472" s="43"/>
      <c r="D472" s="44" t="s">
        <v>487</v>
      </c>
      <c r="E472" s="45">
        <f>SUM(E473:E475)</f>
        <v>141361</v>
      </c>
      <c r="F472" s="45">
        <f>SUM(F473:F475)</f>
        <v>5586</v>
      </c>
      <c r="G472" s="47">
        <f>F472/E472</f>
        <v>0.03951584949172685</v>
      </c>
      <c r="H472" s="27"/>
      <c r="I472" s="27"/>
    </row>
    <row r="473" spans="1:9" ht="36.75">
      <c r="A473" s="48" t="s">
        <v>488</v>
      </c>
      <c r="B473" s="48"/>
      <c r="C473" s="48"/>
      <c r="D473" s="44" t="s">
        <v>489</v>
      </c>
      <c r="E473" s="45">
        <v>105000</v>
      </c>
      <c r="F473" s="45">
        <v>386</v>
      </c>
      <c r="G473" s="47">
        <f>F473/E473</f>
        <v>0.003676190476190476</v>
      </c>
      <c r="H473" s="27"/>
      <c r="I473" s="27"/>
    </row>
    <row r="474" spans="1:9" ht="36.75">
      <c r="A474" s="48"/>
      <c r="B474" s="48"/>
      <c r="C474" s="48"/>
      <c r="D474" s="44" t="s">
        <v>490</v>
      </c>
      <c r="E474" s="45">
        <v>6361</v>
      </c>
      <c r="F474" s="45">
        <v>5200</v>
      </c>
      <c r="G474" s="47">
        <f>F474/E474</f>
        <v>0.8174815280616256</v>
      </c>
      <c r="H474" s="27"/>
      <c r="I474" s="27"/>
    </row>
    <row r="475" spans="1:9" ht="36.75">
      <c r="A475" s="48"/>
      <c r="B475" s="48"/>
      <c r="C475" s="48"/>
      <c r="D475" s="44" t="s">
        <v>491</v>
      </c>
      <c r="E475" s="45">
        <v>30000</v>
      </c>
      <c r="F475" s="45">
        <v>0</v>
      </c>
      <c r="G475" s="47">
        <f>F475/E475</f>
        <v>0</v>
      </c>
      <c r="H475" s="27"/>
      <c r="I475" s="27"/>
    </row>
    <row r="476" spans="1:9" ht="12.75">
      <c r="A476" s="43"/>
      <c r="B476" s="43"/>
      <c r="C476" s="43"/>
      <c r="D476" s="44"/>
      <c r="E476" s="45"/>
      <c r="F476" s="45"/>
      <c r="G476" s="47"/>
      <c r="H476" s="27"/>
      <c r="I476" s="27"/>
    </row>
    <row r="477" spans="1:9" s="61" customFormat="1" ht="24.75">
      <c r="A477" s="28" t="s">
        <v>492</v>
      </c>
      <c r="B477" s="28">
        <v>921</v>
      </c>
      <c r="C477" s="28"/>
      <c r="D477" s="57" t="s">
        <v>493</v>
      </c>
      <c r="E477" s="62">
        <f>SUM(E479,E484,E493,E488)</f>
        <v>789300</v>
      </c>
      <c r="F477" s="62">
        <f>SUM(F479,F484,F493,F488)</f>
        <v>421979</v>
      </c>
      <c r="G477" s="60">
        <f>F477/E477</f>
        <v>0.5346243506904852</v>
      </c>
      <c r="H477" s="32"/>
      <c r="I477" s="32"/>
    </row>
    <row r="478" spans="1:9" ht="12.75">
      <c r="A478" s="43"/>
      <c r="B478" s="43"/>
      <c r="C478" s="43"/>
      <c r="D478" s="44"/>
      <c r="E478" s="45"/>
      <c r="F478" s="45"/>
      <c r="G478" s="47"/>
      <c r="H478" s="27"/>
      <c r="I478" s="27"/>
    </row>
    <row r="479" spans="1:9" ht="12.75">
      <c r="A479" s="38"/>
      <c r="B479" s="38"/>
      <c r="C479" s="38">
        <v>92109</v>
      </c>
      <c r="D479" s="39" t="s">
        <v>494</v>
      </c>
      <c r="E479" s="40">
        <f>SUM(E480)</f>
        <v>564000</v>
      </c>
      <c r="F479" s="40">
        <f>SUM(F480)</f>
        <v>297007</v>
      </c>
      <c r="G479" s="42">
        <f>F479/E479</f>
        <v>0.5266081560283687</v>
      </c>
      <c r="H479" s="27"/>
      <c r="I479" s="27"/>
    </row>
    <row r="480" spans="1:9" ht="12.75">
      <c r="A480" s="43"/>
      <c r="B480" s="43"/>
      <c r="C480" s="43"/>
      <c r="D480" s="44" t="s">
        <v>495</v>
      </c>
      <c r="E480" s="45">
        <f>SUM(E481:E482)</f>
        <v>564000</v>
      </c>
      <c r="F480" s="45">
        <f>SUM(F481:F482)</f>
        <v>297007</v>
      </c>
      <c r="G480" s="47">
        <f>F480/E480</f>
        <v>0.5266081560283687</v>
      </c>
      <c r="H480" s="27"/>
      <c r="I480" s="27"/>
    </row>
    <row r="481" spans="1:9" ht="24.75">
      <c r="A481" s="48" t="s">
        <v>496</v>
      </c>
      <c r="B481" s="48"/>
      <c r="C481" s="48"/>
      <c r="D481" s="44" t="s">
        <v>497</v>
      </c>
      <c r="E481" s="45">
        <v>559900</v>
      </c>
      <c r="F481" s="45">
        <v>295900</v>
      </c>
      <c r="G481" s="47">
        <f>F481/E481</f>
        <v>0.5284872298624754</v>
      </c>
      <c r="H481" s="27"/>
      <c r="I481" s="27"/>
    </row>
    <row r="482" spans="1:9" ht="24.75">
      <c r="A482" s="48"/>
      <c r="B482" s="48"/>
      <c r="C482" s="48"/>
      <c r="D482" s="44" t="s">
        <v>498</v>
      </c>
      <c r="E482" s="45">
        <v>4100</v>
      </c>
      <c r="F482" s="45">
        <v>1107</v>
      </c>
      <c r="G482" s="47">
        <f>F482/E482</f>
        <v>0.27</v>
      </c>
      <c r="H482" s="27"/>
      <c r="I482" s="27"/>
    </row>
    <row r="483" spans="1:9" ht="12.75">
      <c r="A483" s="43"/>
      <c r="B483" s="43"/>
      <c r="C483" s="43"/>
      <c r="D483" s="44"/>
      <c r="E483" s="45"/>
      <c r="F483" s="45"/>
      <c r="G483" s="47"/>
      <c r="H483" s="27"/>
      <c r="I483" s="27"/>
    </row>
    <row r="484" spans="1:9" ht="12.75">
      <c r="A484" s="38"/>
      <c r="B484" s="38"/>
      <c r="C484" s="38">
        <v>92116</v>
      </c>
      <c r="D484" s="39" t="s">
        <v>499</v>
      </c>
      <c r="E484" s="40">
        <f>SUM(E485)</f>
        <v>181000</v>
      </c>
      <c r="F484" s="40">
        <f>SUM(F485)</f>
        <v>87100</v>
      </c>
      <c r="G484" s="42">
        <f>F484/E484</f>
        <v>0.48121546961325967</v>
      </c>
      <c r="H484" s="27"/>
      <c r="I484" s="27"/>
    </row>
    <row r="485" spans="1:9" ht="12.75">
      <c r="A485" s="43"/>
      <c r="B485" s="43"/>
      <c r="C485" s="43"/>
      <c r="D485" s="44" t="s">
        <v>500</v>
      </c>
      <c r="E485" s="45">
        <f>SUM(E486)</f>
        <v>181000</v>
      </c>
      <c r="F485" s="45">
        <f>SUM(F486)</f>
        <v>87100</v>
      </c>
      <c r="G485" s="47">
        <f>F485/E485</f>
        <v>0.48121546961325967</v>
      </c>
      <c r="H485" s="27"/>
      <c r="I485" s="27"/>
    </row>
    <row r="486" spans="1:9" ht="24.75">
      <c r="A486" s="48" t="s">
        <v>501</v>
      </c>
      <c r="B486" s="48"/>
      <c r="C486" s="48"/>
      <c r="D486" s="44" t="s">
        <v>502</v>
      </c>
      <c r="E486" s="45">
        <v>181000</v>
      </c>
      <c r="F486" s="45">
        <v>87100</v>
      </c>
      <c r="G486" s="47">
        <f>F486/E486</f>
        <v>0.48121546961325967</v>
      </c>
      <c r="H486" s="27"/>
      <c r="I486" s="27"/>
    </row>
    <row r="487" spans="1:9" ht="12.75">
      <c r="A487" s="43"/>
      <c r="B487" s="43"/>
      <c r="C487" s="43"/>
      <c r="D487" s="44"/>
      <c r="E487" s="45"/>
      <c r="F487" s="45"/>
      <c r="G487" s="47"/>
      <c r="H487" s="27"/>
      <c r="I487" s="27"/>
    </row>
    <row r="488" spans="1:9" s="67" customFormat="1" ht="24.75">
      <c r="A488" s="70"/>
      <c r="B488" s="70"/>
      <c r="C488" s="70" t="s">
        <v>503</v>
      </c>
      <c r="D488" s="71" t="s">
        <v>504</v>
      </c>
      <c r="E488" s="55">
        <f>E489</f>
        <v>19200</v>
      </c>
      <c r="F488" s="55">
        <f>F489</f>
        <v>15963</v>
      </c>
      <c r="G488" s="42">
        <f>F488/E488</f>
        <v>0.83140625</v>
      </c>
      <c r="H488" s="72"/>
      <c r="I488" s="72"/>
    </row>
    <row r="489" spans="1:9" ht="12.75">
      <c r="A489" s="43"/>
      <c r="B489" s="43"/>
      <c r="C489" s="43"/>
      <c r="D489" s="44" t="s">
        <v>505</v>
      </c>
      <c r="E489" s="45">
        <f>SUM(E490:E491)</f>
        <v>19200</v>
      </c>
      <c r="F489" s="45">
        <f>SUM(F490:F491)</f>
        <v>15963</v>
      </c>
      <c r="G489" s="47">
        <f>F489/E489</f>
        <v>0.83140625</v>
      </c>
      <c r="H489" s="27"/>
      <c r="I489" s="27"/>
    </row>
    <row r="490" spans="1:9" ht="24.75">
      <c r="A490" s="48" t="s">
        <v>506</v>
      </c>
      <c r="B490" s="48"/>
      <c r="C490" s="48"/>
      <c r="D490" s="44" t="s">
        <v>507</v>
      </c>
      <c r="E490" s="45">
        <v>18900</v>
      </c>
      <c r="F490" s="45">
        <v>15763</v>
      </c>
      <c r="G490" s="47">
        <f>F490/E490</f>
        <v>0.834021164021164</v>
      </c>
      <c r="H490" s="27"/>
      <c r="I490" s="27"/>
    </row>
    <row r="491" spans="1:9" ht="36.75">
      <c r="A491" s="48"/>
      <c r="B491" s="48"/>
      <c r="C491" s="48"/>
      <c r="D491" s="44" t="s">
        <v>508</v>
      </c>
      <c r="E491" s="45">
        <v>300</v>
      </c>
      <c r="F491" s="45">
        <v>200</v>
      </c>
      <c r="G491" s="47">
        <f>F491/E491</f>
        <v>0.6666666666666666</v>
      </c>
      <c r="H491" s="27"/>
      <c r="I491" s="27"/>
    </row>
    <row r="492" spans="1:9" ht="12.75">
      <c r="A492" s="43"/>
      <c r="B492" s="43"/>
      <c r="C492" s="43"/>
      <c r="D492" s="44"/>
      <c r="E492" s="45"/>
      <c r="F492" s="45"/>
      <c r="G492" s="47"/>
      <c r="H492" s="27"/>
      <c r="I492" s="27"/>
    </row>
    <row r="493" spans="1:9" ht="12.75">
      <c r="A493" s="38"/>
      <c r="B493" s="38"/>
      <c r="C493" s="38">
        <v>92195</v>
      </c>
      <c r="D493" s="39" t="s">
        <v>509</v>
      </c>
      <c r="E493" s="40">
        <f>SUM(E494,E498)</f>
        <v>25100</v>
      </c>
      <c r="F493" s="40">
        <f>SUM(F494,F498)</f>
        <v>21909</v>
      </c>
      <c r="G493" s="42">
        <f>F493/E493</f>
        <v>0.8728685258964144</v>
      </c>
      <c r="H493" s="27"/>
      <c r="I493" s="27"/>
    </row>
    <row r="494" spans="1:9" ht="12.75">
      <c r="A494" s="43"/>
      <c r="B494" s="43"/>
      <c r="C494" s="43"/>
      <c r="D494" s="44" t="s">
        <v>510</v>
      </c>
      <c r="E494" s="45">
        <f>SUM(E495:E496)</f>
        <v>16100</v>
      </c>
      <c r="F494" s="45">
        <f>SUM(F495:F496)</f>
        <v>12909</v>
      </c>
      <c r="G494" s="47">
        <f>F494/E494</f>
        <v>0.8018012422360249</v>
      </c>
      <c r="H494" s="27"/>
      <c r="I494" s="27"/>
    </row>
    <row r="495" spans="1:9" ht="12.75">
      <c r="A495" s="48" t="s">
        <v>511</v>
      </c>
      <c r="B495" s="48"/>
      <c r="C495" s="48"/>
      <c r="D495" s="44" t="s">
        <v>512</v>
      </c>
      <c r="E495" s="45">
        <v>15100</v>
      </c>
      <c r="F495" s="45">
        <v>12909</v>
      </c>
      <c r="G495" s="47">
        <f>F495/E495</f>
        <v>0.8549006622516556</v>
      </c>
      <c r="H495" s="27"/>
      <c r="I495" s="27"/>
    </row>
    <row r="496" spans="1:9" ht="24.75">
      <c r="A496" s="48"/>
      <c r="B496" s="48"/>
      <c r="C496" s="48"/>
      <c r="D496" s="44" t="s">
        <v>513</v>
      </c>
      <c r="E496" s="45">
        <v>1000</v>
      </c>
      <c r="F496" s="45">
        <v>0</v>
      </c>
      <c r="G496" s="47">
        <f>F496/E496</f>
        <v>0</v>
      </c>
      <c r="H496" s="27"/>
      <c r="I496" s="27"/>
    </row>
    <row r="497" spans="1:9" ht="12.75">
      <c r="A497" s="43"/>
      <c r="B497" s="43"/>
      <c r="C497" s="43"/>
      <c r="D497" s="44"/>
      <c r="E497" s="45"/>
      <c r="F497" s="45"/>
      <c r="G497" s="47"/>
      <c r="H497" s="27"/>
      <c r="I497" s="27"/>
    </row>
    <row r="498" spans="1:9" ht="12.75">
      <c r="A498" s="43"/>
      <c r="B498" s="43"/>
      <c r="C498" s="43"/>
      <c r="D498" s="44" t="s">
        <v>514</v>
      </c>
      <c r="E498" s="45">
        <f>SUM(E499)</f>
        <v>9000</v>
      </c>
      <c r="F498" s="45">
        <f>SUM(F499)</f>
        <v>9000</v>
      </c>
      <c r="G498" s="47">
        <f>F498/E498</f>
        <v>1</v>
      </c>
      <c r="H498" s="27"/>
      <c r="I498" s="27"/>
    </row>
    <row r="499" spans="1:9" ht="24.75">
      <c r="A499" s="48" t="s">
        <v>515</v>
      </c>
      <c r="B499" s="48"/>
      <c r="C499" s="48"/>
      <c r="D499" s="44" t="s">
        <v>516</v>
      </c>
      <c r="E499" s="45">
        <v>9000</v>
      </c>
      <c r="F499" s="45">
        <v>9000</v>
      </c>
      <c r="G499" s="47">
        <f>F499/E499</f>
        <v>1</v>
      </c>
      <c r="H499" s="27"/>
      <c r="I499" s="27"/>
    </row>
    <row r="500" spans="1:9" ht="12.75">
      <c r="A500" s="43"/>
      <c r="B500" s="43"/>
      <c r="C500" s="43"/>
      <c r="D500" s="44"/>
      <c r="E500" s="45"/>
      <c r="F500" s="45"/>
      <c r="G500" s="47"/>
      <c r="H500" s="27"/>
      <c r="I500" s="27"/>
    </row>
    <row r="501" spans="1:9" s="61" customFormat="1" ht="12.75">
      <c r="A501" s="28" t="s">
        <v>517</v>
      </c>
      <c r="B501" s="28">
        <v>926</v>
      </c>
      <c r="C501" s="28"/>
      <c r="D501" s="57" t="s">
        <v>518</v>
      </c>
      <c r="E501" s="62">
        <f>SUM(E511,E503)</f>
        <v>58100</v>
      </c>
      <c r="F501" s="62">
        <f>SUM(F511,F503)</f>
        <v>42757</v>
      </c>
      <c r="G501" s="60">
        <f>F501/E501</f>
        <v>0.73592082616179</v>
      </c>
      <c r="H501" s="32"/>
      <c r="I501" s="32"/>
    </row>
    <row r="502" spans="1:9" ht="12.75">
      <c r="A502" s="43"/>
      <c r="B502" s="43"/>
      <c r="C502" s="43"/>
      <c r="D502" s="44"/>
      <c r="E502" s="45"/>
      <c r="F502" s="45"/>
      <c r="G502" s="47"/>
      <c r="H502" s="27"/>
      <c r="I502" s="27"/>
    </row>
    <row r="503" spans="1:9" s="67" customFormat="1" ht="12.75">
      <c r="A503" s="70"/>
      <c r="B503" s="70"/>
      <c r="C503" s="70" t="s">
        <v>519</v>
      </c>
      <c r="D503" s="71" t="s">
        <v>520</v>
      </c>
      <c r="E503" s="55">
        <f>E504+E508</f>
        <v>50600</v>
      </c>
      <c r="F503" s="55">
        <f>F504+F508</f>
        <v>38333</v>
      </c>
      <c r="G503" s="42">
        <f>F503/E503</f>
        <v>0.7575691699604743</v>
      </c>
      <c r="H503" s="72"/>
      <c r="I503" s="72"/>
    </row>
    <row r="504" spans="1:9" ht="12.75">
      <c r="A504" s="43"/>
      <c r="B504" s="43"/>
      <c r="C504" s="43"/>
      <c r="D504" s="44" t="s">
        <v>521</v>
      </c>
      <c r="E504" s="45">
        <f>SUM(E505:E506)</f>
        <v>42000</v>
      </c>
      <c r="F504" s="45">
        <f>SUM(F505:F506)</f>
        <v>29804</v>
      </c>
      <c r="G504" s="47">
        <f>F504/E504</f>
        <v>0.7096190476190476</v>
      </c>
      <c r="H504" s="27"/>
      <c r="I504" s="27"/>
    </row>
    <row r="505" spans="1:9" ht="24.75">
      <c r="A505" s="48" t="s">
        <v>522</v>
      </c>
      <c r="B505" s="48"/>
      <c r="C505" s="48"/>
      <c r="D505" s="44" t="s">
        <v>523</v>
      </c>
      <c r="E505" s="45">
        <v>30000</v>
      </c>
      <c r="F505" s="45">
        <v>29804</v>
      </c>
      <c r="G505" s="47">
        <f>F505/E505</f>
        <v>0.9934666666666667</v>
      </c>
      <c r="H505" s="27"/>
      <c r="I505" s="27"/>
    </row>
    <row r="506" spans="1:9" ht="12.75">
      <c r="A506" s="48"/>
      <c r="B506" s="48"/>
      <c r="C506" s="48"/>
      <c r="D506" s="44" t="s">
        <v>524</v>
      </c>
      <c r="E506" s="45">
        <v>12000</v>
      </c>
      <c r="F506" s="45">
        <v>0</v>
      </c>
      <c r="G506" s="47">
        <f>F506/E506</f>
        <v>0</v>
      </c>
      <c r="H506" s="27"/>
      <c r="I506" s="27"/>
    </row>
    <row r="507" spans="1:9" ht="12.75">
      <c r="A507" s="43"/>
      <c r="B507" s="43"/>
      <c r="C507" s="43"/>
      <c r="D507" s="44"/>
      <c r="E507" s="45"/>
      <c r="F507" s="45"/>
      <c r="G507" s="47"/>
      <c r="H507" s="27"/>
      <c r="I507" s="27"/>
    </row>
    <row r="508" spans="1:9" ht="12.75">
      <c r="A508" s="43"/>
      <c r="B508" s="43"/>
      <c r="C508" s="43"/>
      <c r="D508" s="44" t="s">
        <v>525</v>
      </c>
      <c r="E508" s="45">
        <f>E509</f>
        <v>8600</v>
      </c>
      <c r="F508" s="45">
        <f>F509</f>
        <v>8529</v>
      </c>
      <c r="G508" s="47">
        <f>F508/E508</f>
        <v>0.9917441860465116</v>
      </c>
      <c r="H508" s="27"/>
      <c r="I508" s="27"/>
    </row>
    <row r="509" spans="1:9" ht="24.75">
      <c r="A509" s="48" t="s">
        <v>526</v>
      </c>
      <c r="B509" s="48"/>
      <c r="C509" s="48"/>
      <c r="D509" s="44" t="s">
        <v>527</v>
      </c>
      <c r="E509" s="45">
        <v>8600</v>
      </c>
      <c r="F509" s="45">
        <v>8529</v>
      </c>
      <c r="G509" s="47">
        <f>F509/E509</f>
        <v>0.9917441860465116</v>
      </c>
      <c r="H509" s="27"/>
      <c r="I509" s="27"/>
    </row>
    <row r="510" spans="1:9" ht="12.75">
      <c r="A510" s="43"/>
      <c r="B510" s="43"/>
      <c r="C510" s="43"/>
      <c r="D510" s="44"/>
      <c r="E510" s="45"/>
      <c r="F510" s="45"/>
      <c r="G510" s="47"/>
      <c r="H510" s="27"/>
      <c r="I510" s="27"/>
    </row>
    <row r="511" spans="1:9" ht="12.75">
      <c r="A511" s="38"/>
      <c r="B511" s="38"/>
      <c r="C511" s="38">
        <v>92695</v>
      </c>
      <c r="D511" s="39" t="s">
        <v>528</v>
      </c>
      <c r="E511" s="40">
        <f>SUM(E512)</f>
        <v>7500</v>
      </c>
      <c r="F511" s="40">
        <f>SUM(F512)</f>
        <v>4424</v>
      </c>
      <c r="G511" s="42">
        <f>F511/E511</f>
        <v>0.5898666666666667</v>
      </c>
      <c r="H511" s="27"/>
      <c r="I511" s="27"/>
    </row>
    <row r="512" spans="1:9" ht="12.75">
      <c r="A512" s="43"/>
      <c r="B512" s="43"/>
      <c r="C512" s="43"/>
      <c r="D512" s="44" t="s">
        <v>529</v>
      </c>
      <c r="E512" s="45">
        <f>SUM(E513:E513)</f>
        <v>7500</v>
      </c>
      <c r="F512" s="45">
        <f>SUM(F513:F513)</f>
        <v>4424</v>
      </c>
      <c r="G512" s="47">
        <f>F512/E512</f>
        <v>0.5898666666666667</v>
      </c>
      <c r="H512" s="27"/>
      <c r="I512" s="27"/>
    </row>
    <row r="513" spans="1:9" ht="12.75" customHeight="1">
      <c r="A513" s="48" t="s">
        <v>530</v>
      </c>
      <c r="B513" s="48"/>
      <c r="C513" s="48"/>
      <c r="D513" s="44" t="s">
        <v>531</v>
      </c>
      <c r="E513" s="126">
        <v>7500</v>
      </c>
      <c r="F513" s="126">
        <v>4424</v>
      </c>
      <c r="G513" s="47">
        <f>F513/E513</f>
        <v>0.5898666666666667</v>
      </c>
      <c r="H513" s="27"/>
      <c r="I513" s="27"/>
    </row>
    <row r="514" spans="1:9" ht="24.75">
      <c r="A514" s="48"/>
      <c r="B514" s="48"/>
      <c r="C514" s="48"/>
      <c r="D514" s="44" t="s">
        <v>532</v>
      </c>
      <c r="E514" s="45"/>
      <c r="F514" s="45"/>
      <c r="G514" s="47"/>
      <c r="H514" s="27"/>
      <c r="I514" s="27"/>
    </row>
    <row r="515" spans="1:9" ht="12.75">
      <c r="A515" s="43"/>
      <c r="B515" s="43"/>
      <c r="C515" s="43"/>
      <c r="D515" s="44"/>
      <c r="E515" s="45"/>
      <c r="F515" s="45"/>
      <c r="G515" s="47"/>
      <c r="H515" s="27"/>
      <c r="I515" s="27"/>
    </row>
    <row r="516" spans="1:9" s="61" customFormat="1" ht="12.75">
      <c r="A516" s="28"/>
      <c r="B516" s="28"/>
      <c r="C516" s="28"/>
      <c r="D516" s="57" t="s">
        <v>533</v>
      </c>
      <c r="E516" s="62">
        <f>SUM(E10,E31,E37,E68,E74,E91,E106,E144,E150,E181,E188,E194,E199,E334,E346,E403,E436,E477,E501)</f>
        <v>19250176</v>
      </c>
      <c r="F516" s="62">
        <f>SUM(F10,F31,F37,F68,F74,F91,F106,F144,F150,F181,F188,F194,F199,F334,F346,F403,F436,F477,F501)</f>
        <v>9173802.15</v>
      </c>
      <c r="G516" s="60">
        <f>F516/E516</f>
        <v>0.4765567935586667</v>
      </c>
      <c r="H516" s="32"/>
      <c r="I516" s="32"/>
    </row>
    <row r="517" spans="1:9" ht="12.75">
      <c r="A517" s="43"/>
      <c r="B517" s="43"/>
      <c r="C517" s="43"/>
      <c r="D517" s="44"/>
      <c r="E517" s="45"/>
      <c r="F517" s="45"/>
      <c r="G517" s="47"/>
      <c r="H517" s="27"/>
      <c r="I517" s="27"/>
    </row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3.5" customHeight="1"/>
  </sheetData>
  <mergeCells count="92">
    <mergeCell ref="D1:G1"/>
    <mergeCell ref="E2:G2"/>
    <mergeCell ref="A4:G4"/>
    <mergeCell ref="A5:G5"/>
    <mergeCell ref="A14:C14"/>
    <mergeCell ref="A18:C21"/>
    <mergeCell ref="A25:C25"/>
    <mergeCell ref="A29:C29"/>
    <mergeCell ref="A35:C35"/>
    <mergeCell ref="A41:C42"/>
    <mergeCell ref="A46:C47"/>
    <mergeCell ref="A51:C53"/>
    <mergeCell ref="A56:C61"/>
    <mergeCell ref="A65:C66"/>
    <mergeCell ref="A72:C72"/>
    <mergeCell ref="A78:C81"/>
    <mergeCell ref="A84:C85"/>
    <mergeCell ref="A89:C89"/>
    <mergeCell ref="A95:C96"/>
    <mergeCell ref="A100:C100"/>
    <mergeCell ref="A104:C104"/>
    <mergeCell ref="A110:C111"/>
    <mergeCell ref="A115:C116"/>
    <mergeCell ref="A120:C123"/>
    <mergeCell ref="A126:C127"/>
    <mergeCell ref="A131:C132"/>
    <mergeCell ref="A136:C142"/>
    <mergeCell ref="A148:C148"/>
    <mergeCell ref="A154:C155"/>
    <mergeCell ref="A158:C158"/>
    <mergeCell ref="A162:C165"/>
    <mergeCell ref="A168:C169"/>
    <mergeCell ref="A173:C176"/>
    <mergeCell ref="A179:C179"/>
    <mergeCell ref="A185:C186"/>
    <mergeCell ref="A192:C192"/>
    <mergeCell ref="A197:C197"/>
    <mergeCell ref="A205:C207"/>
    <mergeCell ref="A211:C213"/>
    <mergeCell ref="A217:C219"/>
    <mergeCell ref="A222:C222"/>
    <mergeCell ref="A226:C228"/>
    <mergeCell ref="A234:C236"/>
    <mergeCell ref="A239:C239"/>
    <mergeCell ref="A243:C245"/>
    <mergeCell ref="A248:C248"/>
    <mergeCell ref="A252:C254"/>
    <mergeCell ref="A258:C260"/>
    <mergeCell ref="A264:C266"/>
    <mergeCell ref="A270:C272"/>
    <mergeCell ref="A278:C280"/>
    <mergeCell ref="A283:C283"/>
    <mergeCell ref="A287:C290"/>
    <mergeCell ref="A293:C293"/>
    <mergeCell ref="A297:C299"/>
    <mergeCell ref="A303:C305"/>
    <mergeCell ref="A308:C308"/>
    <mergeCell ref="A312:C314"/>
    <mergeCell ref="A318:C320"/>
    <mergeCell ref="A324:C326"/>
    <mergeCell ref="A330:C332"/>
    <mergeCell ref="A338:C340"/>
    <mergeCell ref="A344:C344"/>
    <mergeCell ref="A350:C350"/>
    <mergeCell ref="A354:C369"/>
    <mergeCell ref="A373:C373"/>
    <mergeCell ref="A377:C381"/>
    <mergeCell ref="A385:C386"/>
    <mergeCell ref="A390:C393"/>
    <mergeCell ref="A396:C396"/>
    <mergeCell ref="A400:C401"/>
    <mergeCell ref="A410:C412"/>
    <mergeCell ref="A416:C418"/>
    <mergeCell ref="A422:C424"/>
    <mergeCell ref="A428:C429"/>
    <mergeCell ref="A433:C433"/>
    <mergeCell ref="A440:C440"/>
    <mergeCell ref="A444:C447"/>
    <mergeCell ref="A451:C452"/>
    <mergeCell ref="A456:C458"/>
    <mergeCell ref="A461:C462"/>
    <mergeCell ref="A466:C467"/>
    <mergeCell ref="A468:C470"/>
    <mergeCell ref="A473:C475"/>
    <mergeCell ref="A481:C482"/>
    <mergeCell ref="A486:C486"/>
    <mergeCell ref="A490:C491"/>
    <mergeCell ref="A495:C496"/>
    <mergeCell ref="A499:C499"/>
    <mergeCell ref="A505:C506"/>
    <mergeCell ref="A509:C509"/>
    <mergeCell ref="A513:C514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selection activeCell="G7" sqref="G7"/>
    </sheetView>
  </sheetViews>
  <sheetFormatPr defaultColWidth="9.00390625" defaultRowHeight="12.75"/>
  <cols>
    <col min="1" max="1" width="2.875" style="127" customWidth="1"/>
    <col min="2" max="2" width="4.125" style="127" customWidth="1"/>
    <col min="3" max="3" width="7.00390625" style="127" customWidth="1"/>
    <col min="4" max="4" width="34.375" style="127" customWidth="1"/>
    <col min="5" max="5" width="11.875" style="127" customWidth="1"/>
    <col min="6" max="6" width="9.375" style="127" customWidth="1"/>
    <col min="7" max="8" width="9.125" style="127" customWidth="1"/>
    <col min="9" max="9" width="13.625" style="128" customWidth="1"/>
    <col min="10" max="256" width="9.125" style="127" customWidth="1"/>
  </cols>
  <sheetData>
    <row r="1" spans="1:9" s="127" customFormat="1" ht="12.75">
      <c r="A1" s="129"/>
      <c r="B1" s="130"/>
      <c r="C1" s="131" t="s">
        <v>534</v>
      </c>
      <c r="D1" s="131"/>
      <c r="E1" s="131"/>
      <c r="F1" s="131"/>
      <c r="G1" s="131"/>
      <c r="I1" s="128"/>
    </row>
    <row r="2" spans="1:9" s="127" customFormat="1" ht="12.75">
      <c r="A2" s="129"/>
      <c r="B2" s="131" t="s">
        <v>535</v>
      </c>
      <c r="C2" s="131"/>
      <c r="D2" s="131"/>
      <c r="E2" s="131"/>
      <c r="F2" s="131"/>
      <c r="G2" s="131"/>
      <c r="I2" s="128"/>
    </row>
    <row r="3" spans="1:9" s="127" customFormat="1" ht="12.75">
      <c r="A3" s="129"/>
      <c r="B3" s="129"/>
      <c r="C3" s="129"/>
      <c r="D3" s="129"/>
      <c r="E3" s="129"/>
      <c r="F3" s="129"/>
      <c r="G3" s="129"/>
      <c r="I3" s="128"/>
    </row>
    <row r="4" spans="1:9" s="127" customFormat="1" ht="12.75">
      <c r="A4" s="129"/>
      <c r="B4" s="129"/>
      <c r="C4" s="129"/>
      <c r="D4" s="129"/>
      <c r="E4" s="129"/>
      <c r="F4" s="129"/>
      <c r="G4" s="129"/>
      <c r="I4" s="128"/>
    </row>
    <row r="5" spans="1:9" s="127" customFormat="1" ht="12.75">
      <c r="A5" s="132" t="s">
        <v>536</v>
      </c>
      <c r="B5" s="132"/>
      <c r="C5" s="132"/>
      <c r="D5" s="132"/>
      <c r="E5" s="132"/>
      <c r="F5" s="132"/>
      <c r="G5" s="132"/>
      <c r="I5" s="128"/>
    </row>
    <row r="6" spans="1:9" s="127" customFormat="1" ht="12.75">
      <c r="A6" s="132" t="s">
        <v>537</v>
      </c>
      <c r="B6" s="132"/>
      <c r="C6" s="132"/>
      <c r="D6" s="132"/>
      <c r="E6" s="132"/>
      <c r="F6" s="132"/>
      <c r="G6" s="132"/>
      <c r="I6" s="128"/>
    </row>
    <row r="7" spans="1:9" s="127" customFormat="1" ht="12.75">
      <c r="A7" s="129"/>
      <c r="B7" s="129"/>
      <c r="C7" s="129"/>
      <c r="D7" s="129"/>
      <c r="E7" s="129"/>
      <c r="F7" s="129"/>
      <c r="G7" s="129"/>
      <c r="I7" s="128"/>
    </row>
    <row r="8" spans="1:9" s="138" customFormat="1" ht="21.75">
      <c r="A8" s="133" t="s">
        <v>538</v>
      </c>
      <c r="B8" s="133" t="s">
        <v>539</v>
      </c>
      <c r="C8" s="133" t="s">
        <v>540</v>
      </c>
      <c r="D8" s="134" t="s">
        <v>541</v>
      </c>
      <c r="E8" s="135" t="s">
        <v>542</v>
      </c>
      <c r="F8" s="136" t="s">
        <v>543</v>
      </c>
      <c r="G8" s="137" t="s">
        <v>544</v>
      </c>
      <c r="I8" s="139"/>
    </row>
    <row r="9" spans="1:9" s="138" customFormat="1" ht="11.25">
      <c r="A9" s="133">
        <v>1</v>
      </c>
      <c r="B9" s="133">
        <v>2</v>
      </c>
      <c r="C9" s="133">
        <v>3</v>
      </c>
      <c r="D9" s="134">
        <v>4</v>
      </c>
      <c r="E9" s="135">
        <v>5</v>
      </c>
      <c r="F9" s="136">
        <v>6</v>
      </c>
      <c r="G9" s="140">
        <v>7</v>
      </c>
      <c r="I9" s="139"/>
    </row>
    <row r="10" spans="1:9" s="138" customFormat="1" ht="10.5">
      <c r="A10" s="133"/>
      <c r="B10" s="133"/>
      <c r="C10" s="133"/>
      <c r="D10" s="134"/>
      <c r="E10" s="135"/>
      <c r="F10" s="136"/>
      <c r="G10" s="140"/>
      <c r="I10" s="139"/>
    </row>
    <row r="11" spans="1:9" s="147" customFormat="1" ht="12.75">
      <c r="A11" s="141" t="s">
        <v>545</v>
      </c>
      <c r="B11" s="142" t="s">
        <v>546</v>
      </c>
      <c r="C11" s="142"/>
      <c r="D11" s="143" t="s">
        <v>547</v>
      </c>
      <c r="E11" s="144">
        <f>SUM(E12)</f>
        <v>539720</v>
      </c>
      <c r="F11" s="145">
        <f>F12</f>
        <v>1043</v>
      </c>
      <c r="G11" s="146">
        <f aca="true" t="shared" si="0" ref="G11:G17">F11/E11</f>
        <v>0.0019324835099681316</v>
      </c>
      <c r="I11" s="148"/>
    </row>
    <row r="12" spans="1:9" s="127" customFormat="1" ht="24.75">
      <c r="A12" s="149"/>
      <c r="B12" s="149"/>
      <c r="C12" s="149" t="s">
        <v>548</v>
      </c>
      <c r="D12" s="39" t="s">
        <v>549</v>
      </c>
      <c r="E12" s="150">
        <f>SUM(E13)</f>
        <v>539720</v>
      </c>
      <c r="F12" s="151">
        <f>SUM(F13)</f>
        <v>1043</v>
      </c>
      <c r="G12" s="152">
        <f t="shared" si="0"/>
        <v>0.0019324835099681316</v>
      </c>
      <c r="H12" s="153"/>
      <c r="I12" s="154"/>
    </row>
    <row r="13" spans="1:9" s="127" customFormat="1" ht="12.75">
      <c r="A13" s="155"/>
      <c r="B13" s="155"/>
      <c r="C13" s="155"/>
      <c r="D13" s="44" t="s">
        <v>550</v>
      </c>
      <c r="E13" s="156">
        <f>SUM(E14:E17)</f>
        <v>539720</v>
      </c>
      <c r="F13" s="157">
        <f>SUM(F14:F17)</f>
        <v>1043</v>
      </c>
      <c r="G13" s="152">
        <f t="shared" si="0"/>
        <v>0.0019324835099681316</v>
      </c>
      <c r="H13" s="158"/>
      <c r="I13" s="154"/>
    </row>
    <row r="14" spans="1:9" s="127" customFormat="1" ht="36.75">
      <c r="A14" s="48" t="s">
        <v>551</v>
      </c>
      <c r="B14" s="48"/>
      <c r="C14" s="48"/>
      <c r="D14" s="44" t="s">
        <v>552</v>
      </c>
      <c r="E14" s="151">
        <v>378470</v>
      </c>
      <c r="F14" s="157">
        <v>685</v>
      </c>
      <c r="G14" s="152">
        <f t="shared" si="0"/>
        <v>0.0018099188839273918</v>
      </c>
      <c r="H14" s="158"/>
      <c r="I14" s="154"/>
    </row>
    <row r="15" spans="1:9" s="127" customFormat="1" ht="60.75">
      <c r="A15" s="48"/>
      <c r="B15" s="48"/>
      <c r="C15" s="48"/>
      <c r="D15" s="44" t="s">
        <v>553</v>
      </c>
      <c r="E15" s="151">
        <v>78750</v>
      </c>
      <c r="F15" s="159">
        <v>106</v>
      </c>
      <c r="G15" s="152">
        <f t="shared" si="0"/>
        <v>0.001346031746031746</v>
      </c>
      <c r="H15" s="160"/>
      <c r="I15" s="154"/>
    </row>
    <row r="16" spans="1:9" s="127" customFormat="1" ht="36.75">
      <c r="A16" s="48"/>
      <c r="B16" s="48"/>
      <c r="C16" s="48"/>
      <c r="D16" s="44" t="s">
        <v>554</v>
      </c>
      <c r="E16" s="151">
        <v>45000</v>
      </c>
      <c r="F16" s="157">
        <v>238</v>
      </c>
      <c r="G16" s="152">
        <f t="shared" si="0"/>
        <v>0.005288888888888889</v>
      </c>
      <c r="H16" s="158"/>
      <c r="I16" s="154"/>
    </row>
    <row r="17" spans="1:9" s="127" customFormat="1" ht="36.75">
      <c r="A17" s="48"/>
      <c r="B17" s="48"/>
      <c r="C17" s="48"/>
      <c r="D17" s="44" t="s">
        <v>555</v>
      </c>
      <c r="E17" s="151">
        <v>37500</v>
      </c>
      <c r="F17" s="157">
        <v>14</v>
      </c>
      <c r="G17" s="152">
        <f t="shared" si="0"/>
        <v>0.0003733333333333333</v>
      </c>
      <c r="H17" s="158"/>
      <c r="I17" s="154"/>
    </row>
    <row r="18" spans="1:9" s="127" customFormat="1" ht="12.75">
      <c r="A18" s="155"/>
      <c r="B18" s="155"/>
      <c r="C18" s="155"/>
      <c r="D18" s="161"/>
      <c r="E18" s="151"/>
      <c r="F18" s="162"/>
      <c r="G18" s="152"/>
      <c r="I18" s="128"/>
    </row>
    <row r="19" spans="1:9" s="164" customFormat="1" ht="12.75">
      <c r="A19" s="163" t="s">
        <v>556</v>
      </c>
      <c r="B19" s="163" t="s">
        <v>557</v>
      </c>
      <c r="C19" s="163"/>
      <c r="D19" s="143" t="s">
        <v>558</v>
      </c>
      <c r="E19" s="144">
        <f>E20+E24</f>
        <v>297000</v>
      </c>
      <c r="F19" s="144">
        <f>F20+F24</f>
        <v>582</v>
      </c>
      <c r="G19" s="146">
        <f aca="true" t="shared" si="1" ref="G19:G31">F19/E19</f>
        <v>0.0019595959595959597</v>
      </c>
      <c r="I19" s="165"/>
    </row>
    <row r="20" spans="1:9" s="127" customFormat="1" ht="12.75">
      <c r="A20" s="166"/>
      <c r="B20" s="166"/>
      <c r="C20" s="166" t="s">
        <v>559</v>
      </c>
      <c r="D20" s="71" t="s">
        <v>560</v>
      </c>
      <c r="E20" s="167">
        <f>E21</f>
        <v>40000</v>
      </c>
      <c r="F20" s="167">
        <f>F21</f>
        <v>0</v>
      </c>
      <c r="G20" s="168">
        <f t="shared" si="1"/>
        <v>0</v>
      </c>
      <c r="I20" s="128"/>
    </row>
    <row r="21" spans="1:9" s="127" customFormat="1" ht="12.75">
      <c r="A21" s="155"/>
      <c r="B21" s="155"/>
      <c r="C21" s="155"/>
      <c r="D21" s="44" t="s">
        <v>561</v>
      </c>
      <c r="E21" s="151">
        <f>SUM(E22:E23)</f>
        <v>40000</v>
      </c>
      <c r="F21" s="151">
        <f>SUM(F22:F23)</f>
        <v>0</v>
      </c>
      <c r="G21" s="152">
        <f t="shared" si="1"/>
        <v>0</v>
      </c>
      <c r="I21" s="128"/>
    </row>
    <row r="22" spans="1:9" s="127" customFormat="1" ht="60.75">
      <c r="A22" s="48" t="s">
        <v>562</v>
      </c>
      <c r="B22" s="48"/>
      <c r="C22" s="48"/>
      <c r="D22" s="44" t="s">
        <v>563</v>
      </c>
      <c r="E22" s="151">
        <v>20000</v>
      </c>
      <c r="F22" s="151">
        <v>0</v>
      </c>
      <c r="G22" s="152">
        <f t="shared" si="1"/>
        <v>0</v>
      </c>
      <c r="I22" s="128"/>
    </row>
    <row r="23" spans="1:9" s="127" customFormat="1" ht="60.75">
      <c r="A23" s="48"/>
      <c r="B23" s="48"/>
      <c r="C23" s="48"/>
      <c r="D23" s="44" t="s">
        <v>564</v>
      </c>
      <c r="E23" s="151">
        <v>20000</v>
      </c>
      <c r="F23" s="151">
        <v>0</v>
      </c>
      <c r="G23" s="152">
        <f t="shared" si="1"/>
        <v>0</v>
      </c>
      <c r="I23" s="128"/>
    </row>
    <row r="24" spans="1:9" s="127" customFormat="1" ht="12.75">
      <c r="A24" s="149"/>
      <c r="B24" s="149"/>
      <c r="C24" s="149">
        <v>60016</v>
      </c>
      <c r="D24" s="39" t="s">
        <v>565</v>
      </c>
      <c r="E24" s="169">
        <f>E25</f>
        <v>257000</v>
      </c>
      <c r="F24" s="169">
        <f>F25</f>
        <v>582</v>
      </c>
      <c r="G24" s="152">
        <f t="shared" si="1"/>
        <v>0.002264591439688716</v>
      </c>
      <c r="I24" s="128"/>
    </row>
    <row r="25" spans="1:9" s="127" customFormat="1" ht="12.75">
      <c r="A25" s="155"/>
      <c r="B25" s="155"/>
      <c r="C25" s="155"/>
      <c r="D25" s="44" t="s">
        <v>566</v>
      </c>
      <c r="E25" s="151">
        <f>SUM(E26:E31)</f>
        <v>257000</v>
      </c>
      <c r="F25" s="151">
        <f>SUM(F26:F31)</f>
        <v>582</v>
      </c>
      <c r="G25" s="152">
        <f t="shared" si="1"/>
        <v>0.002264591439688716</v>
      </c>
      <c r="I25" s="128"/>
    </row>
    <row r="26" spans="1:9" s="127" customFormat="1" ht="24.75">
      <c r="A26" s="48" t="s">
        <v>567</v>
      </c>
      <c r="B26" s="48"/>
      <c r="C26" s="48"/>
      <c r="D26" s="44" t="s">
        <v>568</v>
      </c>
      <c r="E26" s="151">
        <v>90000</v>
      </c>
      <c r="F26" s="151">
        <v>582</v>
      </c>
      <c r="G26" s="152">
        <f t="shared" si="1"/>
        <v>0.006466666666666667</v>
      </c>
      <c r="I26" s="128"/>
    </row>
    <row r="27" spans="1:9" s="127" customFormat="1" ht="24.75">
      <c r="A27" s="48"/>
      <c r="B27" s="48"/>
      <c r="C27" s="48"/>
      <c r="D27" s="44" t="s">
        <v>569</v>
      </c>
      <c r="E27" s="151">
        <v>60000</v>
      </c>
      <c r="F27" s="170">
        <v>0</v>
      </c>
      <c r="G27" s="152">
        <f t="shared" si="1"/>
        <v>0</v>
      </c>
      <c r="I27" s="128"/>
    </row>
    <row r="28" spans="1:9" s="127" customFormat="1" ht="36.75">
      <c r="A28" s="48"/>
      <c r="B28" s="48"/>
      <c r="C28" s="48"/>
      <c r="D28" s="44" t="s">
        <v>570</v>
      </c>
      <c r="E28" s="151">
        <v>20000</v>
      </c>
      <c r="F28" s="151">
        <v>0</v>
      </c>
      <c r="G28" s="152">
        <f t="shared" si="1"/>
        <v>0</v>
      </c>
      <c r="I28" s="128"/>
    </row>
    <row r="29" spans="1:9" s="127" customFormat="1" ht="36.75">
      <c r="A29" s="48"/>
      <c r="B29" s="48"/>
      <c r="C29" s="48"/>
      <c r="D29" s="44" t="s">
        <v>571</v>
      </c>
      <c r="E29" s="151">
        <v>15000</v>
      </c>
      <c r="F29" s="151">
        <v>0</v>
      </c>
      <c r="G29" s="152">
        <f t="shared" si="1"/>
        <v>0</v>
      </c>
      <c r="I29" s="128"/>
    </row>
    <row r="30" spans="1:9" s="127" customFormat="1" ht="12.75">
      <c r="A30" s="48"/>
      <c r="B30" s="48"/>
      <c r="C30" s="48"/>
      <c r="D30" s="44" t="s">
        <v>572</v>
      </c>
      <c r="E30" s="151">
        <v>36000</v>
      </c>
      <c r="F30" s="151">
        <v>0</v>
      </c>
      <c r="G30" s="152">
        <f t="shared" si="1"/>
        <v>0</v>
      </c>
      <c r="I30" s="128"/>
    </row>
    <row r="31" spans="1:9" s="127" customFormat="1" ht="12.75">
      <c r="A31" s="48"/>
      <c r="B31" s="48"/>
      <c r="C31" s="48"/>
      <c r="D31" s="44" t="s">
        <v>573</v>
      </c>
      <c r="E31" s="151">
        <v>36000</v>
      </c>
      <c r="F31" s="151">
        <v>0</v>
      </c>
      <c r="G31" s="152">
        <f t="shared" si="1"/>
        <v>0</v>
      </c>
      <c r="I31" s="128"/>
    </row>
    <row r="32" spans="1:9" s="127" customFormat="1" ht="12.75">
      <c r="A32" s="48"/>
      <c r="B32" s="48"/>
      <c r="C32" s="48"/>
      <c r="D32" s="44"/>
      <c r="E32" s="151"/>
      <c r="F32" s="151"/>
      <c r="G32" s="152"/>
      <c r="I32" s="128"/>
    </row>
    <row r="33" spans="1:9" s="171" customFormat="1" ht="12.75">
      <c r="A33" s="163" t="s">
        <v>574</v>
      </c>
      <c r="B33" s="163">
        <v>700</v>
      </c>
      <c r="C33" s="163"/>
      <c r="D33" s="57" t="s">
        <v>575</v>
      </c>
      <c r="E33" s="144">
        <f>E34</f>
        <v>98000</v>
      </c>
      <c r="F33" s="144">
        <f>F34</f>
        <v>0</v>
      </c>
      <c r="G33" s="146">
        <f aca="true" t="shared" si="2" ref="G33:G87">F33/E33</f>
        <v>0</v>
      </c>
      <c r="I33" s="172"/>
    </row>
    <row r="34" spans="1:9" s="173" customFormat="1" ht="24.75">
      <c r="A34" s="149"/>
      <c r="B34" s="149"/>
      <c r="C34" s="149">
        <v>70005</v>
      </c>
      <c r="D34" s="39" t="s">
        <v>576</v>
      </c>
      <c r="E34" s="169">
        <f>E35</f>
        <v>98000</v>
      </c>
      <c r="F34" s="169">
        <f>F35</f>
        <v>0</v>
      </c>
      <c r="G34" s="168">
        <f t="shared" si="2"/>
        <v>0</v>
      </c>
      <c r="I34" s="174"/>
    </row>
    <row r="35" spans="1:9" s="127" customFormat="1" ht="12.75">
      <c r="A35" s="155"/>
      <c r="B35" s="155"/>
      <c r="C35" s="155"/>
      <c r="D35" s="44" t="s">
        <v>577</v>
      </c>
      <c r="E35" s="151">
        <f>SUM(E36:E37)</f>
        <v>98000</v>
      </c>
      <c r="F35" s="151">
        <f>SUM(F36:F37)</f>
        <v>0</v>
      </c>
      <c r="G35" s="152">
        <f t="shared" si="2"/>
        <v>0</v>
      </c>
      <c r="I35" s="128"/>
    </row>
    <row r="36" spans="1:9" s="127" customFormat="1" ht="12.75">
      <c r="A36" s="48" t="s">
        <v>578</v>
      </c>
      <c r="B36" s="48"/>
      <c r="C36" s="48"/>
      <c r="D36" s="44" t="s">
        <v>579</v>
      </c>
      <c r="E36" s="151">
        <v>68000</v>
      </c>
      <c r="F36" s="151">
        <v>0</v>
      </c>
      <c r="G36" s="152">
        <f t="shared" si="2"/>
        <v>0</v>
      </c>
      <c r="I36" s="128"/>
    </row>
    <row r="37" spans="1:9" s="127" customFormat="1" ht="24.75">
      <c r="A37" s="48"/>
      <c r="B37" s="48"/>
      <c r="C37" s="48"/>
      <c r="D37" s="44" t="s">
        <v>580</v>
      </c>
      <c r="E37" s="151">
        <v>30000</v>
      </c>
      <c r="F37" s="151">
        <v>0</v>
      </c>
      <c r="G37" s="152">
        <f t="shared" si="2"/>
        <v>0</v>
      </c>
      <c r="I37" s="128"/>
    </row>
    <row r="38" spans="1:9" s="127" customFormat="1" ht="12.75">
      <c r="A38" s="175"/>
      <c r="B38" s="175"/>
      <c r="C38" s="175"/>
      <c r="D38" s="161"/>
      <c r="E38" s="151"/>
      <c r="F38" s="162"/>
      <c r="G38" s="152"/>
      <c r="I38" s="128"/>
    </row>
    <row r="39" spans="1:9" s="147" customFormat="1" ht="12.75">
      <c r="A39" s="163" t="s">
        <v>581</v>
      </c>
      <c r="B39" s="163">
        <v>750</v>
      </c>
      <c r="C39" s="163"/>
      <c r="D39" s="57" t="s">
        <v>582</v>
      </c>
      <c r="E39" s="176">
        <f>E40</f>
        <v>100000</v>
      </c>
      <c r="F39" s="176">
        <f>F40</f>
        <v>14282</v>
      </c>
      <c r="G39" s="146">
        <f t="shared" si="2"/>
        <v>0.14282</v>
      </c>
      <c r="I39" s="148"/>
    </row>
    <row r="40" spans="1:9" s="173" customFormat="1" ht="24.75">
      <c r="A40" s="149"/>
      <c r="B40" s="149"/>
      <c r="C40" s="149">
        <v>75023</v>
      </c>
      <c r="D40" s="39" t="s">
        <v>583</v>
      </c>
      <c r="E40" s="169">
        <f>E41</f>
        <v>100000</v>
      </c>
      <c r="F40" s="169">
        <f>F41</f>
        <v>14282</v>
      </c>
      <c r="G40" s="168">
        <f t="shared" si="2"/>
        <v>0.14282</v>
      </c>
      <c r="I40" s="174"/>
    </row>
    <row r="41" spans="1:9" s="127" customFormat="1" ht="12.75">
      <c r="A41" s="155"/>
      <c r="B41" s="155"/>
      <c r="C41" s="155"/>
      <c r="D41" s="44" t="s">
        <v>584</v>
      </c>
      <c r="E41" s="156">
        <f>SUM(E42:E43)</f>
        <v>100000</v>
      </c>
      <c r="F41" s="156">
        <f>SUM(F42:F43)</f>
        <v>14282</v>
      </c>
      <c r="G41" s="152">
        <f t="shared" si="2"/>
        <v>0.14282</v>
      </c>
      <c r="I41" s="128"/>
    </row>
    <row r="42" spans="1:9" s="127" customFormat="1" ht="12.75">
      <c r="A42" s="48" t="s">
        <v>585</v>
      </c>
      <c r="B42" s="48"/>
      <c r="C42" s="48"/>
      <c r="D42" s="44" t="s">
        <v>586</v>
      </c>
      <c r="E42" s="151">
        <v>50000</v>
      </c>
      <c r="F42" s="151">
        <v>14282</v>
      </c>
      <c r="G42" s="152">
        <f t="shared" si="2"/>
        <v>0.28564</v>
      </c>
      <c r="I42" s="128"/>
    </row>
    <row r="43" spans="1:9" s="127" customFormat="1" ht="24.75">
      <c r="A43" s="48"/>
      <c r="B43" s="48"/>
      <c r="C43" s="48"/>
      <c r="D43" s="44" t="s">
        <v>587</v>
      </c>
      <c r="E43" s="151">
        <v>50000</v>
      </c>
      <c r="F43" s="151">
        <v>0</v>
      </c>
      <c r="G43" s="152">
        <f t="shared" si="2"/>
        <v>0</v>
      </c>
      <c r="I43" s="128"/>
    </row>
    <row r="44" spans="1:9" s="127" customFormat="1" ht="12.75">
      <c r="A44" s="175"/>
      <c r="B44" s="48"/>
      <c r="C44" s="48"/>
      <c r="D44" s="161"/>
      <c r="E44" s="151"/>
      <c r="F44" s="162"/>
      <c r="G44" s="152"/>
      <c r="I44" s="128"/>
    </row>
    <row r="45" spans="1:9" s="147" customFormat="1" ht="24.75">
      <c r="A45" s="163" t="s">
        <v>588</v>
      </c>
      <c r="B45" s="163">
        <v>754</v>
      </c>
      <c r="C45" s="163"/>
      <c r="D45" s="57" t="s">
        <v>589</v>
      </c>
      <c r="E45" s="144">
        <f>E46+E49+E53</f>
        <v>70000</v>
      </c>
      <c r="F45" s="144">
        <f>F46+F49+F53</f>
        <v>25000</v>
      </c>
      <c r="G45" s="146">
        <f t="shared" si="2"/>
        <v>0.35714285714285715</v>
      </c>
      <c r="I45" s="148"/>
    </row>
    <row r="46" spans="1:9" s="173" customFormat="1" ht="12.75">
      <c r="A46" s="149"/>
      <c r="B46" s="149"/>
      <c r="C46" s="149">
        <v>75404</v>
      </c>
      <c r="D46" s="39" t="s">
        <v>590</v>
      </c>
      <c r="E46" s="169">
        <f>E47</f>
        <v>25000</v>
      </c>
      <c r="F46" s="169">
        <f>F47</f>
        <v>25000</v>
      </c>
      <c r="G46" s="168">
        <f t="shared" si="2"/>
        <v>1</v>
      </c>
      <c r="I46" s="174"/>
    </row>
    <row r="47" spans="1:9" s="127" customFormat="1" ht="12.75">
      <c r="A47" s="155"/>
      <c r="B47" s="155"/>
      <c r="C47" s="155"/>
      <c r="D47" s="44" t="s">
        <v>591</v>
      </c>
      <c r="E47" s="151">
        <f>E48</f>
        <v>25000</v>
      </c>
      <c r="F47" s="151">
        <f>F48</f>
        <v>25000</v>
      </c>
      <c r="G47" s="152">
        <f t="shared" si="2"/>
        <v>1</v>
      </c>
      <c r="I47" s="128"/>
    </row>
    <row r="48" spans="1:9" s="127" customFormat="1" ht="48.75">
      <c r="A48" s="48" t="s">
        <v>592</v>
      </c>
      <c r="B48" s="48"/>
      <c r="C48" s="48"/>
      <c r="D48" s="44" t="s">
        <v>593</v>
      </c>
      <c r="E48" s="151">
        <v>25000</v>
      </c>
      <c r="F48" s="151">
        <v>25000</v>
      </c>
      <c r="G48" s="152">
        <f t="shared" si="2"/>
        <v>1</v>
      </c>
      <c r="I48" s="128"/>
    </row>
    <row r="49" spans="1:9" s="173" customFormat="1" ht="12.75">
      <c r="A49" s="149"/>
      <c r="B49" s="149"/>
      <c r="C49" s="149">
        <v>75412</v>
      </c>
      <c r="D49" s="39" t="s">
        <v>594</v>
      </c>
      <c r="E49" s="150">
        <f>E50</f>
        <v>40000</v>
      </c>
      <c r="F49" s="150">
        <f>F50</f>
        <v>0</v>
      </c>
      <c r="G49" s="168">
        <f t="shared" si="2"/>
        <v>0</v>
      </c>
      <c r="I49" s="174"/>
    </row>
    <row r="50" spans="1:9" s="127" customFormat="1" ht="12.75">
      <c r="A50" s="155"/>
      <c r="B50" s="155"/>
      <c r="C50" s="155"/>
      <c r="D50" s="44" t="s">
        <v>595</v>
      </c>
      <c r="E50" s="151">
        <f>SUM(E51:E52)</f>
        <v>40000</v>
      </c>
      <c r="F50" s="151">
        <f>SUM(F51:F52)</f>
        <v>0</v>
      </c>
      <c r="G50" s="152">
        <f t="shared" si="2"/>
        <v>0</v>
      </c>
      <c r="I50" s="128"/>
    </row>
    <row r="51" spans="1:9" s="127" customFormat="1" ht="24.75">
      <c r="A51" s="48" t="s">
        <v>596</v>
      </c>
      <c r="B51" s="48"/>
      <c r="C51" s="48"/>
      <c r="D51" s="44" t="s">
        <v>597</v>
      </c>
      <c r="E51" s="151">
        <v>20000</v>
      </c>
      <c r="F51" s="151">
        <v>0</v>
      </c>
      <c r="G51" s="152">
        <f t="shared" si="2"/>
        <v>0</v>
      </c>
      <c r="I51" s="128"/>
    </row>
    <row r="52" spans="1:9" s="127" customFormat="1" ht="24.75">
      <c r="A52" s="48"/>
      <c r="B52" s="48"/>
      <c r="C52" s="48"/>
      <c r="D52" s="44" t="s">
        <v>598</v>
      </c>
      <c r="E52" s="151">
        <v>20000</v>
      </c>
      <c r="F52" s="151">
        <v>0</v>
      </c>
      <c r="G52" s="152">
        <f t="shared" si="2"/>
        <v>0</v>
      </c>
      <c r="I52" s="128"/>
    </row>
    <row r="53" spans="1:9" s="173" customFormat="1" ht="12.75">
      <c r="A53" s="149"/>
      <c r="B53" s="149"/>
      <c r="C53" s="149">
        <v>75414</v>
      </c>
      <c r="D53" s="39" t="s">
        <v>599</v>
      </c>
      <c r="E53" s="169">
        <f>E54</f>
        <v>5000</v>
      </c>
      <c r="F53" s="169">
        <f>F54</f>
        <v>0</v>
      </c>
      <c r="G53" s="168">
        <f t="shared" si="2"/>
        <v>0</v>
      </c>
      <c r="I53" s="174"/>
    </row>
    <row r="54" spans="1:9" s="127" customFormat="1" ht="12.75">
      <c r="A54" s="155"/>
      <c r="B54" s="155"/>
      <c r="C54" s="155"/>
      <c r="D54" s="44" t="s">
        <v>600</v>
      </c>
      <c r="E54" s="151">
        <f>SUM(E55)</f>
        <v>5000</v>
      </c>
      <c r="F54" s="151">
        <f>SUM(F55)</f>
        <v>0</v>
      </c>
      <c r="G54" s="152">
        <f t="shared" si="2"/>
        <v>0</v>
      </c>
      <c r="I54" s="128"/>
    </row>
    <row r="55" spans="1:9" s="127" customFormat="1" ht="36.75">
      <c r="A55" s="48" t="s">
        <v>601</v>
      </c>
      <c r="B55" s="48"/>
      <c r="C55" s="48"/>
      <c r="D55" s="44" t="s">
        <v>602</v>
      </c>
      <c r="E55" s="151">
        <v>5000</v>
      </c>
      <c r="F55" s="151">
        <v>0</v>
      </c>
      <c r="G55" s="152">
        <f t="shared" si="2"/>
        <v>0</v>
      </c>
      <c r="I55" s="128"/>
    </row>
    <row r="56" spans="1:9" s="127" customFormat="1" ht="12.75">
      <c r="A56" s="177"/>
      <c r="B56" s="178"/>
      <c r="C56" s="178"/>
      <c r="D56" s="179"/>
      <c r="E56" s="180"/>
      <c r="F56" s="162"/>
      <c r="G56" s="152"/>
      <c r="I56" s="128"/>
    </row>
    <row r="57" spans="1:9" s="147" customFormat="1" ht="12.75">
      <c r="A57" s="163" t="s">
        <v>603</v>
      </c>
      <c r="B57" s="163">
        <v>801</v>
      </c>
      <c r="C57" s="163"/>
      <c r="D57" s="57" t="s">
        <v>604</v>
      </c>
      <c r="E57" s="144">
        <f>E58+E63+E71+E79</f>
        <v>1550583</v>
      </c>
      <c r="F57" s="144">
        <f>F58+F63+F71+F79</f>
        <v>774846</v>
      </c>
      <c r="G57" s="146">
        <f t="shared" si="2"/>
        <v>0.4997126887112783</v>
      </c>
      <c r="I57" s="148"/>
    </row>
    <row r="58" spans="1:9" s="173" customFormat="1" ht="12.75">
      <c r="A58" s="181"/>
      <c r="B58" s="149"/>
      <c r="C58" s="149">
        <v>80101</v>
      </c>
      <c r="D58" s="39" t="s">
        <v>605</v>
      </c>
      <c r="E58" s="169">
        <f>E60</f>
        <v>70000</v>
      </c>
      <c r="F58" s="169">
        <f>F60</f>
        <v>0</v>
      </c>
      <c r="G58" s="168">
        <f t="shared" si="2"/>
        <v>0</v>
      </c>
      <c r="I58" s="174"/>
    </row>
    <row r="59" spans="1:9" s="127" customFormat="1" ht="12.75">
      <c r="A59" s="155"/>
      <c r="B59" s="155"/>
      <c r="C59" s="155"/>
      <c r="D59" s="44" t="s">
        <v>606</v>
      </c>
      <c r="E59" s="151"/>
      <c r="F59" s="151"/>
      <c r="G59" s="152"/>
      <c r="I59" s="128"/>
    </row>
    <row r="60" spans="1:9" s="173" customFormat="1" ht="24.75">
      <c r="A60" s="166"/>
      <c r="B60" s="166"/>
      <c r="C60" s="166"/>
      <c r="D60" s="39" t="s">
        <v>607</v>
      </c>
      <c r="E60" s="169">
        <f>E61</f>
        <v>70000</v>
      </c>
      <c r="F60" s="169">
        <f>F61</f>
        <v>0</v>
      </c>
      <c r="G60" s="168">
        <f t="shared" si="2"/>
        <v>0</v>
      </c>
      <c r="I60" s="174"/>
    </row>
    <row r="61" spans="1:9" s="127" customFormat="1" ht="12.75">
      <c r="A61" s="155"/>
      <c r="B61" s="155"/>
      <c r="C61" s="155"/>
      <c r="D61" s="44" t="s">
        <v>608</v>
      </c>
      <c r="E61" s="151">
        <f>SUM(E62)</f>
        <v>70000</v>
      </c>
      <c r="F61" s="151">
        <f>SUM(F62)</f>
        <v>0</v>
      </c>
      <c r="G61" s="152">
        <f t="shared" si="2"/>
        <v>0</v>
      </c>
      <c r="I61" s="128"/>
    </row>
    <row r="62" spans="1:9" s="127" customFormat="1" ht="24.75">
      <c r="A62" s="48" t="s">
        <v>609</v>
      </c>
      <c r="B62" s="48"/>
      <c r="C62" s="48"/>
      <c r="D62" s="44" t="s">
        <v>610</v>
      </c>
      <c r="E62" s="151">
        <v>70000</v>
      </c>
      <c r="F62" s="151">
        <v>0</v>
      </c>
      <c r="G62" s="152">
        <f t="shared" si="2"/>
        <v>0</v>
      </c>
      <c r="I62" s="128"/>
    </row>
    <row r="63" spans="1:9" s="173" customFormat="1" ht="12.75">
      <c r="A63" s="181"/>
      <c r="B63" s="149"/>
      <c r="C63" s="149">
        <v>80104</v>
      </c>
      <c r="D63" s="39" t="s">
        <v>611</v>
      </c>
      <c r="E63" s="169">
        <f>E65+E68</f>
        <v>9285</v>
      </c>
      <c r="F63" s="169">
        <f>F65+F68</f>
        <v>4285</v>
      </c>
      <c r="G63" s="168">
        <f t="shared" si="2"/>
        <v>0.4614970382337103</v>
      </c>
      <c r="I63" s="174"/>
    </row>
    <row r="64" spans="1:9" s="127" customFormat="1" ht="12.75">
      <c r="A64" s="182"/>
      <c r="B64" s="183"/>
      <c r="C64" s="183"/>
      <c r="D64" s="91" t="s">
        <v>612</v>
      </c>
      <c r="E64" s="180"/>
      <c r="F64" s="180"/>
      <c r="G64" s="152"/>
      <c r="I64" s="128"/>
    </row>
    <row r="65" spans="1:9" s="173" customFormat="1" ht="12.75">
      <c r="A65" s="181"/>
      <c r="B65" s="149"/>
      <c r="C65" s="149"/>
      <c r="D65" s="39" t="s">
        <v>613</v>
      </c>
      <c r="E65" s="169">
        <f>E66</f>
        <v>5000</v>
      </c>
      <c r="F65" s="169">
        <f>F66</f>
        <v>0</v>
      </c>
      <c r="G65" s="168">
        <f t="shared" si="2"/>
        <v>0</v>
      </c>
      <c r="I65" s="174"/>
    </row>
    <row r="66" spans="1:9" s="127" customFormat="1" ht="12.75">
      <c r="A66" s="182"/>
      <c r="B66" s="183"/>
      <c r="C66" s="183"/>
      <c r="D66" s="91" t="s">
        <v>614</v>
      </c>
      <c r="E66" s="180">
        <f>SUM(E67)</f>
        <v>5000</v>
      </c>
      <c r="F66" s="180">
        <f>SUM(F67)</f>
        <v>0</v>
      </c>
      <c r="G66" s="152">
        <f t="shared" si="2"/>
        <v>0</v>
      </c>
      <c r="I66" s="128"/>
    </row>
    <row r="67" spans="1:9" s="127" customFormat="1" ht="24.75">
      <c r="A67" s="69" t="s">
        <v>615</v>
      </c>
      <c r="B67" s="69"/>
      <c r="C67" s="69"/>
      <c r="D67" s="91" t="s">
        <v>616</v>
      </c>
      <c r="E67" s="180">
        <v>5000</v>
      </c>
      <c r="F67" s="180">
        <v>0</v>
      </c>
      <c r="G67" s="152">
        <f t="shared" si="2"/>
        <v>0</v>
      </c>
      <c r="I67" s="128"/>
    </row>
    <row r="68" spans="1:9" s="173" customFormat="1" ht="12.75">
      <c r="A68" s="181"/>
      <c r="B68" s="149"/>
      <c r="C68" s="149"/>
      <c r="D68" s="39" t="s">
        <v>617</v>
      </c>
      <c r="E68" s="169">
        <f>E69</f>
        <v>4285</v>
      </c>
      <c r="F68" s="169">
        <f>F69</f>
        <v>4285</v>
      </c>
      <c r="G68" s="168">
        <f t="shared" si="2"/>
        <v>1</v>
      </c>
      <c r="I68" s="174"/>
    </row>
    <row r="69" spans="1:9" s="127" customFormat="1" ht="12.75">
      <c r="A69" s="182"/>
      <c r="B69" s="183"/>
      <c r="C69" s="183"/>
      <c r="D69" s="91" t="s">
        <v>618</v>
      </c>
      <c r="E69" s="180">
        <f>SUM(E70)</f>
        <v>4285</v>
      </c>
      <c r="F69" s="180">
        <f>SUM(F70)</f>
        <v>4285</v>
      </c>
      <c r="G69" s="152">
        <f t="shared" si="2"/>
        <v>1</v>
      </c>
      <c r="I69" s="128"/>
    </row>
    <row r="70" spans="1:9" s="127" customFormat="1" ht="12.75">
      <c r="A70" s="69" t="s">
        <v>619</v>
      </c>
      <c r="B70" s="69"/>
      <c r="C70" s="69"/>
      <c r="D70" s="91" t="s">
        <v>620</v>
      </c>
      <c r="E70" s="180">
        <v>4285</v>
      </c>
      <c r="F70" s="180">
        <v>4285</v>
      </c>
      <c r="G70" s="152">
        <f t="shared" si="2"/>
        <v>1</v>
      </c>
      <c r="I70" s="128"/>
    </row>
    <row r="71" spans="1:9" s="173" customFormat="1" ht="12.75">
      <c r="A71" s="181"/>
      <c r="B71" s="149"/>
      <c r="C71" s="149">
        <v>80110</v>
      </c>
      <c r="D71" s="39" t="s">
        <v>621</v>
      </c>
      <c r="E71" s="169">
        <f>E73+E76</f>
        <v>1466798</v>
      </c>
      <c r="F71" s="169">
        <f>F73+F76</f>
        <v>770561</v>
      </c>
      <c r="G71" s="168">
        <f t="shared" si="2"/>
        <v>0.525335458597571</v>
      </c>
      <c r="I71" s="174"/>
    </row>
    <row r="72" spans="1:9" s="127" customFormat="1" ht="12.75">
      <c r="A72" s="182"/>
      <c r="B72" s="183"/>
      <c r="C72" s="183"/>
      <c r="D72" s="91" t="s">
        <v>622</v>
      </c>
      <c r="E72" s="180"/>
      <c r="F72" s="180"/>
      <c r="G72" s="152"/>
      <c r="I72" s="128"/>
    </row>
    <row r="73" spans="1:9" s="173" customFormat="1" ht="12.75">
      <c r="A73" s="181"/>
      <c r="B73" s="149"/>
      <c r="C73" s="149"/>
      <c r="D73" s="39" t="s">
        <v>623</v>
      </c>
      <c r="E73" s="169">
        <f>E74</f>
        <v>480000</v>
      </c>
      <c r="F73" s="169">
        <f>F74</f>
        <v>1098</v>
      </c>
      <c r="G73" s="168">
        <f t="shared" si="2"/>
        <v>0.0022875</v>
      </c>
      <c r="I73" s="174"/>
    </row>
    <row r="74" spans="1:9" s="127" customFormat="1" ht="12.75">
      <c r="A74" s="182"/>
      <c r="B74" s="183"/>
      <c r="C74" s="183"/>
      <c r="D74" s="91" t="s">
        <v>624</v>
      </c>
      <c r="E74" s="180">
        <f>SUM(E75)</f>
        <v>480000</v>
      </c>
      <c r="F74" s="180">
        <f>SUM(F75)</f>
        <v>1098</v>
      </c>
      <c r="G74" s="152">
        <f t="shared" si="2"/>
        <v>0.0022875</v>
      </c>
      <c r="I74" s="128"/>
    </row>
    <row r="75" spans="1:9" s="127" customFormat="1" ht="36.75">
      <c r="A75" s="69" t="s">
        <v>625</v>
      </c>
      <c r="B75" s="69"/>
      <c r="C75" s="69"/>
      <c r="D75" s="91" t="s">
        <v>626</v>
      </c>
      <c r="E75" s="180">
        <v>480000</v>
      </c>
      <c r="F75" s="180">
        <v>1098</v>
      </c>
      <c r="G75" s="152">
        <f t="shared" si="2"/>
        <v>0.0022875</v>
      </c>
      <c r="I75" s="128"/>
    </row>
    <row r="76" spans="1:9" s="173" customFormat="1" ht="12.75">
      <c r="A76" s="181"/>
      <c r="B76" s="149"/>
      <c r="C76" s="149"/>
      <c r="D76" s="39" t="s">
        <v>627</v>
      </c>
      <c r="E76" s="169">
        <f>E77</f>
        <v>986798</v>
      </c>
      <c r="F76" s="169">
        <f>F77</f>
        <v>769463</v>
      </c>
      <c r="G76" s="168">
        <f t="shared" si="2"/>
        <v>0.7797573566221253</v>
      </c>
      <c r="I76" s="174"/>
    </row>
    <row r="77" spans="1:9" s="127" customFormat="1" ht="12.75">
      <c r="A77" s="182"/>
      <c r="B77" s="183"/>
      <c r="C77" s="183"/>
      <c r="D77" s="91" t="s">
        <v>628</v>
      </c>
      <c r="E77" s="180">
        <f>SUM(E78)</f>
        <v>986798</v>
      </c>
      <c r="F77" s="180">
        <f>SUM(F78)</f>
        <v>769463</v>
      </c>
      <c r="G77" s="152">
        <f t="shared" si="2"/>
        <v>0.7797573566221253</v>
      </c>
      <c r="I77" s="128"/>
    </row>
    <row r="78" spans="1:9" s="127" customFormat="1" ht="48.75">
      <c r="A78" s="69" t="s">
        <v>629</v>
      </c>
      <c r="B78" s="69"/>
      <c r="C78" s="69"/>
      <c r="D78" s="91" t="s">
        <v>630</v>
      </c>
      <c r="E78" s="180">
        <v>986798</v>
      </c>
      <c r="F78" s="180">
        <v>769463</v>
      </c>
      <c r="G78" s="152">
        <f t="shared" si="2"/>
        <v>0.7797573566221253</v>
      </c>
      <c r="I78" s="128"/>
    </row>
    <row r="79" spans="1:9" s="171" customFormat="1" ht="24.75">
      <c r="A79" s="181"/>
      <c r="B79" s="149"/>
      <c r="C79" s="149">
        <v>80114</v>
      </c>
      <c r="D79" s="39" t="s">
        <v>631</v>
      </c>
      <c r="E79" s="169">
        <f>E80</f>
        <v>4500</v>
      </c>
      <c r="F79" s="169">
        <f>F80</f>
        <v>0</v>
      </c>
      <c r="G79" s="168">
        <f t="shared" si="2"/>
        <v>0</v>
      </c>
      <c r="I79" s="172"/>
    </row>
    <row r="80" spans="1:9" s="127" customFormat="1" ht="12.75">
      <c r="A80" s="48"/>
      <c r="B80" s="48"/>
      <c r="C80" s="48"/>
      <c r="D80" s="91" t="s">
        <v>632</v>
      </c>
      <c r="E80" s="180">
        <f>SUM(E81)</f>
        <v>4500</v>
      </c>
      <c r="F80" s="180">
        <f>SUM(F81)</f>
        <v>0</v>
      </c>
      <c r="G80" s="152">
        <f t="shared" si="2"/>
        <v>0</v>
      </c>
      <c r="I80" s="128"/>
    </row>
    <row r="81" spans="1:9" s="184" customFormat="1" ht="12.75">
      <c r="A81" s="48" t="s">
        <v>633</v>
      </c>
      <c r="B81" s="48"/>
      <c r="C81" s="48"/>
      <c r="D81" s="91" t="s">
        <v>634</v>
      </c>
      <c r="E81" s="180">
        <v>4500</v>
      </c>
      <c r="F81" s="180">
        <v>0</v>
      </c>
      <c r="G81" s="152">
        <f t="shared" si="2"/>
        <v>0</v>
      </c>
      <c r="I81" s="185"/>
    </row>
    <row r="82" spans="1:9" s="184" customFormat="1" ht="12.75">
      <c r="A82" s="48"/>
      <c r="B82" s="48"/>
      <c r="C82" s="48"/>
      <c r="D82" s="91"/>
      <c r="E82" s="180"/>
      <c r="F82" s="180"/>
      <c r="G82" s="152"/>
      <c r="I82" s="185"/>
    </row>
    <row r="83" spans="1:9" s="147" customFormat="1" ht="12.75">
      <c r="A83" s="163" t="s">
        <v>635</v>
      </c>
      <c r="B83" s="163">
        <v>852</v>
      </c>
      <c r="C83" s="163"/>
      <c r="D83" s="57" t="s">
        <v>636</v>
      </c>
      <c r="E83" s="144">
        <f>E84</f>
        <v>6250</v>
      </c>
      <c r="F83" s="144">
        <f>F84</f>
        <v>0</v>
      </c>
      <c r="G83" s="146">
        <f t="shared" si="2"/>
        <v>0</v>
      </c>
      <c r="I83" s="148"/>
    </row>
    <row r="84" spans="1:9" s="173" customFormat="1" ht="12.75">
      <c r="A84" s="149"/>
      <c r="B84" s="149"/>
      <c r="C84" s="149">
        <v>85219</v>
      </c>
      <c r="D84" s="39" t="s">
        <v>637</v>
      </c>
      <c r="E84" s="169">
        <f>E85</f>
        <v>6250</v>
      </c>
      <c r="F84" s="169">
        <f>F85</f>
        <v>0</v>
      </c>
      <c r="G84" s="168">
        <f t="shared" si="2"/>
        <v>0</v>
      </c>
      <c r="I84" s="174"/>
    </row>
    <row r="85" spans="1:9" s="127" customFormat="1" ht="12.75">
      <c r="A85" s="155"/>
      <c r="B85" s="155"/>
      <c r="C85" s="155"/>
      <c r="D85" s="44" t="s">
        <v>638</v>
      </c>
      <c r="E85" s="151">
        <f>SUM(E86)</f>
        <v>6250</v>
      </c>
      <c r="F85" s="151">
        <f>SUM(F86)</f>
        <v>0</v>
      </c>
      <c r="G85" s="152">
        <f t="shared" si="2"/>
        <v>0</v>
      </c>
      <c r="I85" s="128"/>
    </row>
    <row r="86" spans="1:9" s="127" customFormat="1" ht="36.75">
      <c r="A86" s="48" t="s">
        <v>639</v>
      </c>
      <c r="B86" s="48"/>
      <c r="C86" s="48"/>
      <c r="D86" s="44" t="s">
        <v>640</v>
      </c>
      <c r="E86" s="151">
        <v>6250</v>
      </c>
      <c r="F86" s="151">
        <v>0</v>
      </c>
      <c r="G86" s="152">
        <f t="shared" si="2"/>
        <v>0</v>
      </c>
      <c r="I86" s="128"/>
    </row>
    <row r="87" spans="1:9" s="127" customFormat="1" ht="12.75">
      <c r="A87" s="48"/>
      <c r="B87" s="48"/>
      <c r="C87" s="48"/>
      <c r="D87" s="44"/>
      <c r="E87" s="151"/>
      <c r="F87" s="151"/>
      <c r="G87" s="152"/>
      <c r="I87" s="128"/>
    </row>
    <row r="88" spans="1:9" s="147" customFormat="1" ht="24.75">
      <c r="A88" s="163" t="s">
        <v>641</v>
      </c>
      <c r="B88" s="163">
        <v>900</v>
      </c>
      <c r="C88" s="163"/>
      <c r="D88" s="57" t="s">
        <v>642</v>
      </c>
      <c r="E88" s="144">
        <f>E89+E93</f>
        <v>216361</v>
      </c>
      <c r="F88" s="144">
        <f>F89+F93</f>
        <v>5586</v>
      </c>
      <c r="G88" s="146">
        <f t="shared" si="2"/>
        <v>0.025817961647431838</v>
      </c>
      <c r="I88" s="148"/>
    </row>
    <row r="89" spans="1:9" s="173" customFormat="1" ht="12.75">
      <c r="A89" s="149"/>
      <c r="B89" s="149"/>
      <c r="C89" s="149">
        <v>90015</v>
      </c>
      <c r="D89" s="39" t="s">
        <v>643</v>
      </c>
      <c r="E89" s="169">
        <f>E90</f>
        <v>75000</v>
      </c>
      <c r="F89" s="169">
        <f>F90</f>
        <v>0</v>
      </c>
      <c r="G89" s="168">
        <f t="shared" si="2"/>
        <v>0</v>
      </c>
      <c r="I89" s="174"/>
    </row>
    <row r="90" spans="1:9" s="127" customFormat="1" ht="12.75">
      <c r="A90" s="155"/>
      <c r="B90" s="155"/>
      <c r="C90" s="155"/>
      <c r="D90" s="44" t="s">
        <v>644</v>
      </c>
      <c r="E90" s="151">
        <f>SUM(E91:E92)</f>
        <v>75000</v>
      </c>
      <c r="F90" s="151">
        <f>SUM(F91:F92)</f>
        <v>0</v>
      </c>
      <c r="G90" s="152">
        <f t="shared" si="2"/>
        <v>0</v>
      </c>
      <c r="I90" s="128"/>
    </row>
    <row r="91" spans="1:9" s="127" customFormat="1" ht="36.75">
      <c r="A91" s="48" t="s">
        <v>645</v>
      </c>
      <c r="B91" s="48"/>
      <c r="C91" s="48"/>
      <c r="D91" s="44" t="s">
        <v>646</v>
      </c>
      <c r="E91" s="151">
        <v>60000</v>
      </c>
      <c r="F91" s="151">
        <v>0</v>
      </c>
      <c r="G91" s="152">
        <f t="shared" si="2"/>
        <v>0</v>
      </c>
      <c r="I91" s="128"/>
    </row>
    <row r="92" spans="1:9" s="127" customFormat="1" ht="24.75">
      <c r="A92" s="48"/>
      <c r="B92" s="48"/>
      <c r="C92" s="48"/>
      <c r="D92" s="44" t="s">
        <v>647</v>
      </c>
      <c r="E92" s="151">
        <v>15000</v>
      </c>
      <c r="F92" s="151">
        <v>0</v>
      </c>
      <c r="G92" s="152">
        <f t="shared" si="2"/>
        <v>0</v>
      </c>
      <c r="I92" s="128"/>
    </row>
    <row r="93" spans="1:9" s="173" customFormat="1" ht="12.75">
      <c r="A93" s="149"/>
      <c r="B93" s="149"/>
      <c r="C93" s="149">
        <v>90095</v>
      </c>
      <c r="D93" s="39" t="s">
        <v>648</v>
      </c>
      <c r="E93" s="169">
        <f>E94</f>
        <v>141361</v>
      </c>
      <c r="F93" s="169">
        <f>F94</f>
        <v>5586</v>
      </c>
      <c r="G93" s="168">
        <f t="shared" si="2"/>
        <v>0.03951584949172685</v>
      </c>
      <c r="I93" s="174"/>
    </row>
    <row r="94" spans="1:9" s="127" customFormat="1" ht="12.75">
      <c r="A94" s="155"/>
      <c r="B94" s="155"/>
      <c r="C94" s="155"/>
      <c r="D94" s="44" t="s">
        <v>649</v>
      </c>
      <c r="E94" s="151">
        <f>SUM(E95:E97)</f>
        <v>141361</v>
      </c>
      <c r="F94" s="151">
        <f>SUM(F95:F97)</f>
        <v>5586</v>
      </c>
      <c r="G94" s="152">
        <f t="shared" si="2"/>
        <v>0.03951584949172685</v>
      </c>
      <c r="I94" s="128"/>
    </row>
    <row r="95" spans="1:9" s="127" customFormat="1" ht="36.75">
      <c r="A95" s="48" t="s">
        <v>650</v>
      </c>
      <c r="B95" s="48"/>
      <c r="C95" s="48"/>
      <c r="D95" s="44" t="s">
        <v>651</v>
      </c>
      <c r="E95" s="151">
        <v>105000</v>
      </c>
      <c r="F95" s="151">
        <v>386</v>
      </c>
      <c r="G95" s="152">
        <f t="shared" si="2"/>
        <v>0.003676190476190476</v>
      </c>
      <c r="I95" s="128"/>
    </row>
    <row r="96" spans="1:9" s="127" customFormat="1" ht="36.75">
      <c r="A96" s="48"/>
      <c r="B96" s="48"/>
      <c r="C96" s="48"/>
      <c r="D96" s="44" t="s">
        <v>652</v>
      </c>
      <c r="E96" s="151">
        <v>6361</v>
      </c>
      <c r="F96" s="151">
        <v>5200</v>
      </c>
      <c r="G96" s="152">
        <f>F96/E96</f>
        <v>0.8174815280616256</v>
      </c>
      <c r="H96" s="186"/>
      <c r="I96" s="128"/>
    </row>
    <row r="97" spans="1:9" s="127" customFormat="1" ht="36.75">
      <c r="A97" s="48"/>
      <c r="B97" s="48"/>
      <c r="C97" s="48"/>
      <c r="D97" s="44" t="s">
        <v>653</v>
      </c>
      <c r="E97" s="151">
        <v>30000</v>
      </c>
      <c r="F97" s="151">
        <v>0</v>
      </c>
      <c r="G97" s="152">
        <f>F97/E97</f>
        <v>0</v>
      </c>
      <c r="H97" s="186"/>
      <c r="I97" s="128"/>
    </row>
    <row r="98" spans="1:9" s="127" customFormat="1" ht="12.75">
      <c r="A98" s="187"/>
      <c r="B98" s="187"/>
      <c r="C98" s="187"/>
      <c r="D98" s="188"/>
      <c r="E98" s="188"/>
      <c r="F98" s="189"/>
      <c r="G98" s="152"/>
      <c r="I98" s="128"/>
    </row>
    <row r="99" spans="1:9" s="147" customFormat="1" ht="24.75">
      <c r="A99" s="163" t="s">
        <v>654</v>
      </c>
      <c r="B99" s="163">
        <v>921</v>
      </c>
      <c r="C99" s="163"/>
      <c r="D99" s="57" t="s">
        <v>655</v>
      </c>
      <c r="E99" s="144">
        <f>E100</f>
        <v>9000</v>
      </c>
      <c r="F99" s="144">
        <f>F100</f>
        <v>9000</v>
      </c>
      <c r="G99" s="146">
        <f>F99/E99</f>
        <v>1</v>
      </c>
      <c r="I99" s="148"/>
    </row>
    <row r="100" spans="1:9" s="173" customFormat="1" ht="12.75">
      <c r="A100" s="149"/>
      <c r="B100" s="149"/>
      <c r="C100" s="149">
        <v>92195</v>
      </c>
      <c r="D100" s="39" t="s">
        <v>656</v>
      </c>
      <c r="E100" s="169">
        <f>E101</f>
        <v>9000</v>
      </c>
      <c r="F100" s="169">
        <f>F101</f>
        <v>9000</v>
      </c>
      <c r="G100" s="168">
        <f>F100/E100</f>
        <v>1</v>
      </c>
      <c r="I100" s="174"/>
    </row>
    <row r="101" spans="1:9" s="127" customFormat="1" ht="12.75">
      <c r="A101" s="155"/>
      <c r="B101" s="155"/>
      <c r="C101" s="155"/>
      <c r="D101" s="44" t="s">
        <v>657</v>
      </c>
      <c r="E101" s="151">
        <f>SUM(E102)</f>
        <v>9000</v>
      </c>
      <c r="F101" s="151">
        <f>SUM(F102)</f>
        <v>9000</v>
      </c>
      <c r="G101" s="152">
        <f>F101/E101</f>
        <v>1</v>
      </c>
      <c r="I101" s="128"/>
    </row>
    <row r="102" spans="1:9" s="127" customFormat="1" ht="24.75">
      <c r="A102" s="48" t="s">
        <v>658</v>
      </c>
      <c r="B102" s="48"/>
      <c r="C102" s="48"/>
      <c r="D102" s="44" t="s">
        <v>659</v>
      </c>
      <c r="E102" s="151">
        <v>9000</v>
      </c>
      <c r="F102" s="151">
        <v>9000</v>
      </c>
      <c r="G102" s="152">
        <f>F102/E102</f>
        <v>1</v>
      </c>
      <c r="H102" s="186"/>
      <c r="I102" s="128"/>
    </row>
    <row r="103" spans="1:9" s="127" customFormat="1" ht="12.75">
      <c r="A103" s="187"/>
      <c r="B103" s="187"/>
      <c r="C103" s="187"/>
      <c r="D103" s="188"/>
      <c r="E103" s="188"/>
      <c r="F103" s="189"/>
      <c r="G103" s="152"/>
      <c r="I103" s="128"/>
    </row>
    <row r="104" spans="1:9" s="147" customFormat="1" ht="24.75">
      <c r="A104" s="163" t="s">
        <v>660</v>
      </c>
      <c r="B104" s="163">
        <v>926</v>
      </c>
      <c r="C104" s="163"/>
      <c r="D104" s="57" t="s">
        <v>661</v>
      </c>
      <c r="E104" s="144">
        <f>E105</f>
        <v>8600</v>
      </c>
      <c r="F104" s="144">
        <f>F105</f>
        <v>8529</v>
      </c>
      <c r="G104" s="146">
        <f>F104/E104</f>
        <v>0.9917441860465116</v>
      </c>
      <c r="I104" s="148"/>
    </row>
    <row r="105" spans="1:9" s="173" customFormat="1" ht="12.75">
      <c r="A105" s="166"/>
      <c r="B105" s="166"/>
      <c r="C105" s="166" t="s">
        <v>662</v>
      </c>
      <c r="D105" s="71" t="s">
        <v>663</v>
      </c>
      <c r="E105" s="167">
        <f>E106</f>
        <v>8600</v>
      </c>
      <c r="F105" s="167">
        <f>F106</f>
        <v>8529</v>
      </c>
      <c r="G105" s="168">
        <f>F105/E105</f>
        <v>0.9917441860465116</v>
      </c>
      <c r="H105" s="190"/>
      <c r="I105" s="174"/>
    </row>
    <row r="106" spans="1:9" s="127" customFormat="1" ht="12.75">
      <c r="A106" s="155"/>
      <c r="B106" s="155"/>
      <c r="C106" s="155"/>
      <c r="D106" s="44" t="s">
        <v>664</v>
      </c>
      <c r="E106" s="151">
        <f>SUM(E107)</f>
        <v>8600</v>
      </c>
      <c r="F106" s="151">
        <f>SUM(F107)</f>
        <v>8529</v>
      </c>
      <c r="G106" s="152">
        <f>F106/E106</f>
        <v>0.9917441860465116</v>
      </c>
      <c r="H106" s="191"/>
      <c r="I106" s="128"/>
    </row>
    <row r="107" spans="1:9" s="127" customFormat="1" ht="24.75">
      <c r="A107" s="48" t="s">
        <v>665</v>
      </c>
      <c r="B107" s="48"/>
      <c r="C107" s="48"/>
      <c r="D107" s="44" t="s">
        <v>666</v>
      </c>
      <c r="E107" s="151">
        <v>8600</v>
      </c>
      <c r="F107" s="151">
        <v>8529</v>
      </c>
      <c r="G107" s="152">
        <f>F107/E107</f>
        <v>0.9917441860465116</v>
      </c>
      <c r="H107" s="191"/>
      <c r="I107" s="128"/>
    </row>
    <row r="108" spans="1:9" s="127" customFormat="1" ht="12.75">
      <c r="A108" s="187"/>
      <c r="B108" s="187"/>
      <c r="C108" s="187"/>
      <c r="D108" s="188"/>
      <c r="E108" s="188"/>
      <c r="F108" s="189"/>
      <c r="G108" s="152"/>
      <c r="H108" s="191"/>
      <c r="I108" s="128"/>
    </row>
    <row r="109" spans="1:9" s="147" customFormat="1" ht="12.75">
      <c r="A109" s="192"/>
      <c r="B109" s="192"/>
      <c r="C109" s="192"/>
      <c r="D109" s="193" t="s">
        <v>667</v>
      </c>
      <c r="E109" s="145">
        <f>E104+E99+E88+E83+E57+E45+E39+E33+E19+E11</f>
        <v>2895514</v>
      </c>
      <c r="F109" s="145">
        <f>F104+F99+F88+F83+F57+F45+F39+F33+F19+F11</f>
        <v>838868</v>
      </c>
      <c r="G109" s="146">
        <f>F109/E109</f>
        <v>0.2897129836015298</v>
      </c>
      <c r="I109" s="148"/>
    </row>
    <row r="110" spans="1:9" s="127" customFormat="1" ht="12.75">
      <c r="A110" s="194"/>
      <c r="B110" s="194"/>
      <c r="C110" s="194"/>
      <c r="F110" s="195"/>
      <c r="G110" s="196"/>
      <c r="I110" s="128"/>
    </row>
    <row r="111" spans="1:9" s="127" customFormat="1" ht="12.75">
      <c r="A111" s="194"/>
      <c r="B111" s="194"/>
      <c r="C111" s="194"/>
      <c r="F111" s="195"/>
      <c r="G111" s="152"/>
      <c r="I111" s="128"/>
    </row>
    <row r="112" spans="1:9" s="127" customFormat="1" ht="12.75">
      <c r="A112" s="194"/>
      <c r="B112" s="194"/>
      <c r="C112" s="194"/>
      <c r="F112" s="195"/>
      <c r="G112" s="152"/>
      <c r="I112" s="128"/>
    </row>
    <row r="113" spans="1:9" s="127" customFormat="1" ht="12.75">
      <c r="A113" s="194"/>
      <c r="B113" s="194"/>
      <c r="C113" s="194"/>
      <c r="F113" s="195"/>
      <c r="G113" s="152"/>
      <c r="I113" s="128"/>
    </row>
    <row r="114" spans="1:9" s="127" customFormat="1" ht="12.75">
      <c r="A114" s="194"/>
      <c r="B114" s="194"/>
      <c r="C114" s="194"/>
      <c r="F114" s="195"/>
      <c r="G114" s="152"/>
      <c r="I114" s="128"/>
    </row>
    <row r="115" spans="1:9" s="127" customFormat="1" ht="12.75">
      <c r="A115" s="194"/>
      <c r="B115" s="194"/>
      <c r="C115" s="194"/>
      <c r="F115" s="195"/>
      <c r="G115" s="152"/>
      <c r="I115" s="128"/>
    </row>
    <row r="116" spans="1:9" s="127" customFormat="1" ht="12.75">
      <c r="A116" s="194"/>
      <c r="B116" s="194"/>
      <c r="C116" s="194"/>
      <c r="F116" s="195"/>
      <c r="G116" s="152"/>
      <c r="I116" s="128"/>
    </row>
    <row r="117" spans="1:9" s="127" customFormat="1" ht="12.75">
      <c r="A117" s="194"/>
      <c r="B117" s="194"/>
      <c r="C117" s="194"/>
      <c r="F117" s="195"/>
      <c r="G117" s="152"/>
      <c r="I117" s="128"/>
    </row>
    <row r="118" spans="1:9" s="127" customFormat="1" ht="12.75">
      <c r="A118" s="194"/>
      <c r="B118" s="194"/>
      <c r="C118" s="194"/>
      <c r="F118" s="195"/>
      <c r="G118" s="152"/>
      <c r="I118" s="128"/>
    </row>
    <row r="119" spans="1:9" s="127" customFormat="1" ht="12.75">
      <c r="A119" s="194"/>
      <c r="B119" s="194"/>
      <c r="C119" s="194"/>
      <c r="F119" s="195"/>
      <c r="G119" s="152"/>
      <c r="I119" s="128"/>
    </row>
    <row r="120" spans="1:9" s="127" customFormat="1" ht="12.75">
      <c r="A120" s="194"/>
      <c r="B120" s="194"/>
      <c r="C120" s="194"/>
      <c r="F120" s="195"/>
      <c r="G120" s="152"/>
      <c r="I120" s="128"/>
    </row>
    <row r="121" spans="1:9" s="127" customFormat="1" ht="12.75">
      <c r="A121" s="194"/>
      <c r="B121" s="194"/>
      <c r="C121" s="194"/>
      <c r="F121" s="195"/>
      <c r="G121" s="152"/>
      <c r="I121" s="128"/>
    </row>
    <row r="122" spans="1:9" s="127" customFormat="1" ht="12.75">
      <c r="A122" s="194"/>
      <c r="B122" s="194"/>
      <c r="C122" s="194"/>
      <c r="F122" s="195"/>
      <c r="G122" s="152"/>
      <c r="I122" s="128"/>
    </row>
    <row r="123" spans="1:9" s="127" customFormat="1" ht="12.75">
      <c r="A123" s="194"/>
      <c r="B123" s="194"/>
      <c r="C123" s="194"/>
      <c r="F123" s="195"/>
      <c r="G123" s="152"/>
      <c r="I123" s="128"/>
    </row>
    <row r="124" spans="1:9" s="127" customFormat="1" ht="12.75">
      <c r="A124" s="194"/>
      <c r="B124" s="194"/>
      <c r="C124" s="194"/>
      <c r="F124" s="195"/>
      <c r="G124" s="152"/>
      <c r="I124" s="128"/>
    </row>
    <row r="125" spans="1:9" s="127" customFormat="1" ht="12.75">
      <c r="A125" s="194"/>
      <c r="B125" s="194"/>
      <c r="C125" s="194"/>
      <c r="F125" s="129"/>
      <c r="G125" s="152"/>
      <c r="I125" s="128"/>
    </row>
    <row r="126" spans="1:9" s="127" customFormat="1" ht="12.75">
      <c r="A126" s="194"/>
      <c r="B126" s="194"/>
      <c r="C126" s="194"/>
      <c r="F126" s="195"/>
      <c r="G126" s="152"/>
      <c r="I126" s="128"/>
    </row>
    <row r="127" spans="1:9" s="127" customFormat="1" ht="12.75">
      <c r="A127" s="194"/>
      <c r="B127" s="194"/>
      <c r="C127" s="194"/>
      <c r="F127" s="129"/>
      <c r="G127" s="152"/>
      <c r="I127" s="128"/>
    </row>
    <row r="128" spans="1:9" s="127" customFormat="1" ht="12.75">
      <c r="A128" s="194"/>
      <c r="B128" s="194"/>
      <c r="C128" s="194"/>
      <c r="F128" s="129"/>
      <c r="G128" s="152"/>
      <c r="H128" s="186"/>
      <c r="I128" s="128"/>
    </row>
    <row r="129" spans="1:9" s="127" customFormat="1" ht="12.75">
      <c r="A129" s="194"/>
      <c r="B129" s="194"/>
      <c r="C129" s="194"/>
      <c r="F129" s="129"/>
      <c r="G129" s="152"/>
      <c r="H129" s="186"/>
      <c r="I129" s="128"/>
    </row>
    <row r="130" spans="1:9" s="127" customFormat="1" ht="12.75">
      <c r="A130" s="194"/>
      <c r="B130" s="194"/>
      <c r="C130" s="194"/>
      <c r="F130" s="129"/>
      <c r="G130" s="152"/>
      <c r="I130" s="128"/>
    </row>
    <row r="131" spans="1:9" s="127" customFormat="1" ht="12.75">
      <c r="A131" s="194"/>
      <c r="B131" s="194"/>
      <c r="C131" s="194"/>
      <c r="F131" s="129"/>
      <c r="G131" s="152"/>
      <c r="I131" s="128"/>
    </row>
    <row r="132" spans="1:9" s="127" customFormat="1" ht="12.75">
      <c r="A132" s="194"/>
      <c r="B132" s="194"/>
      <c r="C132" s="194"/>
      <c r="F132" s="129"/>
      <c r="G132" s="152"/>
      <c r="I132" s="128"/>
    </row>
    <row r="133" spans="1:9" s="127" customFormat="1" ht="12.75">
      <c r="A133" s="194"/>
      <c r="B133" s="194"/>
      <c r="C133" s="194"/>
      <c r="F133" s="129"/>
      <c r="G133" s="152"/>
      <c r="I133" s="128"/>
    </row>
    <row r="134" spans="1:9" s="127" customFormat="1" ht="12.75">
      <c r="A134" s="194"/>
      <c r="B134" s="194"/>
      <c r="C134" s="194"/>
      <c r="F134" s="129"/>
      <c r="G134" s="152"/>
      <c r="I134" s="128"/>
    </row>
    <row r="135" spans="1:9" s="127" customFormat="1" ht="12.75">
      <c r="A135" s="194"/>
      <c r="B135" s="194"/>
      <c r="C135" s="194"/>
      <c r="F135" s="129"/>
      <c r="G135" s="152"/>
      <c r="I135" s="128"/>
    </row>
    <row r="136" spans="1:9" s="127" customFormat="1" ht="12.75">
      <c r="A136" s="194"/>
      <c r="B136" s="194"/>
      <c r="C136" s="194"/>
      <c r="F136" s="129"/>
      <c r="G136" s="152"/>
      <c r="I136" s="128"/>
    </row>
    <row r="137" spans="1:9" s="127" customFormat="1" ht="12.75">
      <c r="A137" s="194"/>
      <c r="B137" s="194"/>
      <c r="C137" s="194"/>
      <c r="F137" s="129"/>
      <c r="G137" s="152"/>
      <c r="I137" s="128"/>
    </row>
    <row r="138" spans="1:9" s="127" customFormat="1" ht="12.75">
      <c r="A138" s="194"/>
      <c r="B138" s="194"/>
      <c r="C138" s="194"/>
      <c r="F138" s="129"/>
      <c r="G138" s="152"/>
      <c r="I138" s="128"/>
    </row>
    <row r="139" spans="1:9" s="127" customFormat="1" ht="12.75">
      <c r="A139" s="194"/>
      <c r="B139" s="194"/>
      <c r="C139" s="194"/>
      <c r="F139" s="129"/>
      <c r="G139" s="152"/>
      <c r="I139" s="128"/>
    </row>
    <row r="140" spans="1:9" s="127" customFormat="1" ht="12.75">
      <c r="A140" s="194"/>
      <c r="B140" s="194"/>
      <c r="C140" s="194"/>
      <c r="F140" s="129"/>
      <c r="G140" s="129"/>
      <c r="I140" s="128"/>
    </row>
  </sheetData>
  <mergeCells count="23">
    <mergeCell ref="C1:G1"/>
    <mergeCell ref="B2:G2"/>
    <mergeCell ref="A5:G5"/>
    <mergeCell ref="A6:F6"/>
    <mergeCell ref="A14:C17"/>
    <mergeCell ref="A22:C23"/>
    <mergeCell ref="A26:C31"/>
    <mergeCell ref="A36:C37"/>
    <mergeCell ref="A42:C43"/>
    <mergeCell ref="A48:C48"/>
    <mergeCell ref="A51:C52"/>
    <mergeCell ref="A55:C55"/>
    <mergeCell ref="A62:C62"/>
    <mergeCell ref="A67:C67"/>
    <mergeCell ref="A70:C70"/>
    <mergeCell ref="A75:C75"/>
    <mergeCell ref="A78:C78"/>
    <mergeCell ref="A81:C81"/>
    <mergeCell ref="A86:C86"/>
    <mergeCell ref="A91:C92"/>
    <mergeCell ref="A95:C97"/>
    <mergeCell ref="A102:C102"/>
    <mergeCell ref="A107:C107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1" max="8" width="9.00390625" style="0" customWidth="1"/>
    <col min="9" max="9" width="5.25390625" style="1" customWidth="1"/>
    <col min="10" max="256" width="9.00390625" style="0" customWidth="1"/>
  </cols>
  <sheetData>
    <row r="1" spans="7:9" ht="12.75">
      <c r="G1" s="197" t="s">
        <v>668</v>
      </c>
      <c r="H1" s="197"/>
      <c r="I1" s="197"/>
    </row>
    <row r="2" ht="12.75"/>
  </sheetData>
  <mergeCells count="1">
    <mergeCell ref="G1:I1"/>
  </mergeCells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Zbigniew Wojtyło</cp:lastModifiedBy>
  <cp:lastPrinted>2005-08-29T08:38:12Z</cp:lastPrinted>
  <dcterms:created xsi:type="dcterms:W3CDTF">2002-10-29T13:03:50Z</dcterms:created>
  <dcterms:modified xsi:type="dcterms:W3CDTF">2005-08-19T06:35:28Z</dcterms:modified>
  <cp:category/>
  <cp:version/>
  <cp:contentType/>
  <cp:contentStatus/>
  <cp:revision>1</cp:revision>
</cp:coreProperties>
</file>