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ydatki" sheetId="1" r:id="rId1"/>
    <sheet name="Arkusz1" sheetId="2" state="hidden" r:id="rId2"/>
    <sheet name="GFOSiGW" sheetId="3" state="hidden" r:id="rId3"/>
  </sheets>
  <definedNames>
    <definedName name="_xlnm.Print_Area" localSheetId="0">'Wydatki'!$A$1:$G$555</definedName>
    <definedName name="_xlnm.Print_Titles" localSheetId="0">'Wydatki'!$7:$9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F130" authorId="0">
      <text>
        <r>
          <rPr>
            <b/>
            <sz val="8"/>
            <color indexed="8"/>
            <rFont val="Times New Roman"/>
            <family val="1"/>
          </rPr>
          <t xml:space="preserve">Zbigniew Wojtyło:
</t>
        </r>
        <r>
          <rPr>
            <sz val="8"/>
            <color indexed="8"/>
            <rFont val="Times New Roman"/>
            <family val="1"/>
          </rPr>
          <t xml:space="preserve">za pracę Pana Pochopienia
</t>
        </r>
      </text>
    </comment>
  </commentList>
</comments>
</file>

<file path=xl/sharedStrings.xml><?xml version="1.0" encoding="utf-8"?>
<sst xmlns="http://schemas.openxmlformats.org/spreadsheetml/2006/main" count="574" uniqueCount="340">
  <si>
    <t>Załącznik Nr 2 do sprawozdania Burmistrza Miasta Kuźnia Raciborska z wykonania budżetu gminy za 2005 rok</t>
  </si>
  <si>
    <t>WYKONANIE WYDATKÓW BUDŻETOWYCH ZA  2005 r.</t>
  </si>
  <si>
    <t>wg działów i rozdziałów  w złotych</t>
  </si>
  <si>
    <t xml:space="preserve">Lp. </t>
  </si>
  <si>
    <t>Dział</t>
  </si>
  <si>
    <t>Rozdział</t>
  </si>
  <si>
    <t>Nazwa</t>
  </si>
  <si>
    <t>Plan po zmianach</t>
  </si>
  <si>
    <t>Wykonanie</t>
  </si>
  <si>
    <t>%</t>
  </si>
  <si>
    <t>1.</t>
  </si>
  <si>
    <t>010</t>
  </si>
  <si>
    <t>Rolnictwo i łowiectwo</t>
  </si>
  <si>
    <t>01009</t>
  </si>
  <si>
    <t>Spółki wodne</t>
  </si>
  <si>
    <t>*Wydatki bieżące</t>
  </si>
  <si>
    <t>część opisowa</t>
  </si>
  <si>
    <t>1. Dotacja celowa z budżetu gminy dla Miejskiej Spółki Wodnej w Kuźni Raciborskiej - konserwacja urządzeń melioracji szczególnej</t>
  </si>
  <si>
    <t>01010</t>
  </si>
  <si>
    <t>Infrastruktura wodociągowa i sanitacyjna wsi:</t>
  </si>
  <si>
    <t>* Wydatki majątkowe:</t>
  </si>
  <si>
    <t>1. Budowa sieci wodociągowej w miejscowości  Rudy, przysiółek Biały Dwór</t>
  </si>
  <si>
    <t>2. Budowa sieci wodociągowej połączenie sieci wodociągowej przy ul. Browarnej w Kuźni Raciborska z siecią wodociągową przy ul. Fabrycznej w miejscowości Budziska</t>
  </si>
  <si>
    <t>3.Budowa uzupełniającej sieci wodociągowej - ul. Sportowa w miejscowości Ruda Kozielska</t>
  </si>
  <si>
    <t>4. Budowa uzupełniającej sieci wodociągowej - ul. Dąbrowskiego w miejscowości Siedliska</t>
  </si>
  <si>
    <t>01030</t>
  </si>
  <si>
    <t>Izby Rolnicze</t>
  </si>
  <si>
    <t>* Wydatki bieżące:</t>
  </si>
  <si>
    <t>1. Przelew środków do Izby Rolniczej w Katowicach - 2% uzyskanych wpływów   z podatku rolnego</t>
  </si>
  <si>
    <t>01095</t>
  </si>
  <si>
    <t>Pozostała działalność</t>
  </si>
  <si>
    <t>1. Udział gminy w Śląskim Programie Odnowy Wsi</t>
  </si>
  <si>
    <t>2.</t>
  </si>
  <si>
    <t>020</t>
  </si>
  <si>
    <t>Leśnictwo</t>
  </si>
  <si>
    <t>02001</t>
  </si>
  <si>
    <t>Gospodarka leśna</t>
  </si>
  <si>
    <t>1. Za wyłączenie gruntów z produkcji  leśnej</t>
  </si>
  <si>
    <t>2. Opracowanie uproszczonego planu urządzenia dla lasów gminnych</t>
  </si>
  <si>
    <t>3.</t>
  </si>
  <si>
    <t>Transport i łączność</t>
  </si>
  <si>
    <t>60004</t>
  </si>
  <si>
    <t>Lokalny transport zbiorowy</t>
  </si>
  <si>
    <r>
      <t>*</t>
    </r>
    <r>
      <rPr>
        <sz val="10"/>
        <rFont val="Arial CE"/>
        <family val="2"/>
      </rPr>
      <t>Wydatki bieżące:</t>
    </r>
  </si>
  <si>
    <t xml:space="preserve">1. Dotacja z budżetu dla gminy Rybnik do przewozów  pasażerskich </t>
  </si>
  <si>
    <t>2. Dopłata do komunikacji miejskiej - PKS Racibórz</t>
  </si>
  <si>
    <t>Drogi publiczne gminne</t>
  </si>
  <si>
    <t>1. Remonty dróg gminnych</t>
  </si>
  <si>
    <t>2. Wynagrodzenia i pochodne od wynagrodzeń (wynagrodzenia bezosobowe)</t>
  </si>
  <si>
    <t>1. Budowa odcinka drogi gminnej "do Mirka" w miejscowości Turze</t>
  </si>
  <si>
    <t>2. Modernizacja ul. Wypoczynkowej w miejscowości Jankowice</t>
  </si>
  <si>
    <t>3. Opracowanie dokumentacji technicznej na budowę ul. Szybki w miejscowości Rudy</t>
  </si>
  <si>
    <t>4.Opracowanie dokumentacji technicznej na budowę ul. Biały Dwór w miejscowości Rudy</t>
  </si>
  <si>
    <t>5. Modernizacja centrum wsi Turze</t>
  </si>
  <si>
    <t>6. Modernizacja centrum wsi Rudy (zadanie do realizacji w roku 2006)</t>
  </si>
  <si>
    <t>Drogi wewnętrzne</t>
  </si>
  <si>
    <t xml:space="preserve">1. Modernizacja dróg transportu rolniczego </t>
  </si>
  <si>
    <t>4.</t>
  </si>
  <si>
    <t>Gospodarka mieszkaniowa</t>
  </si>
  <si>
    <t>Gospodarka gruntami i nieruchomościami</t>
  </si>
  <si>
    <t>1. Za sporządzenie wycen nieruchomości, sporządzenie map, dokumentacja geodezyjna</t>
  </si>
  <si>
    <t>2. Różne opłaty i składki</t>
  </si>
  <si>
    <t>3. Odszkodowania za drogi przejęte</t>
  </si>
  <si>
    <t>4. Pozostałe wydatki</t>
  </si>
  <si>
    <t xml:space="preserve">1. Wykupy gruntów </t>
  </si>
  <si>
    <t>2. Wykup gruntu i budynku sklepu pod Świetlice Wiejską w miejscowości Ruda</t>
  </si>
  <si>
    <t>1. Dotacja przedmiotowa z budżetu dla zakładu budżetowego - remonty komunalnych budynków mieszkalnych i lokali po eksmisjach</t>
  </si>
  <si>
    <t>5.</t>
  </si>
  <si>
    <t>Działalność usługowa</t>
  </si>
  <si>
    <t>71004</t>
  </si>
  <si>
    <t>Plany zagospodarowania przestrzennego</t>
  </si>
  <si>
    <t>1. Pozostałe wydatki</t>
  </si>
  <si>
    <t>Opracowania geodezyjne i kartograficzne</t>
  </si>
  <si>
    <t>1. Wynagrodzenia i pochodne od wynagrodzeń (wynagrodzenia bezosobowe)</t>
  </si>
  <si>
    <t xml:space="preserve">2. Opracowania geodezyjne </t>
  </si>
  <si>
    <t>3. Pozostałe wydatki</t>
  </si>
  <si>
    <t>Cmentarze</t>
  </si>
  <si>
    <t>* Wydatki bieżące</t>
  </si>
  <si>
    <t>1.Zadania bieżące realizowane przez gminę na podstawie porozumienia z Wojewodą - utrzymanie grobów wojennych</t>
  </si>
  <si>
    <t>71095</t>
  </si>
  <si>
    <t>cześć opisowa</t>
  </si>
  <si>
    <t>1. Wynagrodzenia i pochodne od wynagrodzeń (Wynagrodzenia bezosobowe) - dotyczy Planu Rozwoju Lokalnego</t>
  </si>
  <si>
    <t>6.</t>
  </si>
  <si>
    <t>Administracja publiczna</t>
  </si>
  <si>
    <t>Urzędy wojewódzkie (zadania zlecone)</t>
  </si>
  <si>
    <t>1. Wynagrodzenia i pochodne od   wynagrodzeń</t>
  </si>
  <si>
    <t>2. Wydatki rzeczowe i usługi dla USC</t>
  </si>
  <si>
    <t>Rady gmin (miast i miast na prawach powiatu)</t>
  </si>
  <si>
    <t xml:space="preserve">1. Diety dla radnych </t>
  </si>
  <si>
    <t>2. Pozostałe wydatki</t>
  </si>
  <si>
    <t>Urzędy gmin (miast i miast na prawach powiatu)</t>
  </si>
  <si>
    <t>1. Wynagrodzenia i pochodne od  wynagrodzeń</t>
  </si>
  <si>
    <t>2. Pozostałe wydatki na utrzymanie tutejszego Urzędu</t>
  </si>
  <si>
    <t>Na pozostałe wydatki związane z utrzymaniem Urzędu Miejskiego składały się m.in. wydatki na: zakup energii, opału, wody, materiałów biurowych, opłaty za rozmowy telefoniczne, opłaty pocztowe.</t>
  </si>
  <si>
    <t>1. Informatyzacja Urzędu Miejskiego</t>
  </si>
  <si>
    <t>2. Modernizacja wewnętrzna instalacji c.o. wraz z rozbudową magazynu paliwa</t>
  </si>
  <si>
    <t>3. Zakup samochodu służbowego</t>
  </si>
  <si>
    <t>75075</t>
  </si>
  <si>
    <t>Promocja jednostek samorządu terytorialnego</t>
  </si>
  <si>
    <t>1. Wynagrodzenia i pochodne od wynagrodzeń (Wynagrodzenia bezosobowe)</t>
  </si>
  <si>
    <t>*Wydatki bieżące:</t>
  </si>
  <si>
    <t>1. Wynagrodzenia i pochodne od wynagrodzeń (Wynagrodzenia bezosobowe) - dotyczy współpracy Rudy-Bolatice oraz z gminami partnerskimi</t>
  </si>
  <si>
    <t>2. Diety dla sołtysów za udział w  sesjach Rady Miejskiej</t>
  </si>
  <si>
    <t>3. Współpraca Rudy - Bolatice  oraz z gminami partnerskimi</t>
  </si>
  <si>
    <t>4. Projekt "Dążąc do wspólnej przyszłości spotkajmy się znów" - zadanie realizowane ze środków PHARE</t>
  </si>
  <si>
    <t>5. Projekt "Współpraca zaprzyjaźnionych gmin Kuźnia Raciborska - Bolatice poprzez miesięcznik"  - zadanie realizowane ze środków PHARE</t>
  </si>
  <si>
    <t>6. Składka na rzecz "Euroregion Silesia"</t>
  </si>
  <si>
    <t>7. Pozostałe wydatki (Wydatki do dyspozycji jednostek pomocniczych)</t>
  </si>
  <si>
    <t>8. Dokształcanie się pracowników</t>
  </si>
  <si>
    <t>9. Inne zadania</t>
  </si>
  <si>
    <t>7.</t>
  </si>
  <si>
    <t>Urzędy naczelnych organów władzy państwowej, kontroli i ochrony prawa oraz sądownictwa</t>
  </si>
  <si>
    <t>Urzędy naczelnych organów władzy państwowej, kontroli i ochrony prawa</t>
  </si>
  <si>
    <t>1. Środki na prowadzenie rejestru  wyborców</t>
  </si>
  <si>
    <t>75107</t>
  </si>
  <si>
    <t>Wybory Prezydenta Rzeczypospolitej Polskiej</t>
  </si>
  <si>
    <t>1. Wydatki związane z przygotowaniem i przeprowadzeniem wyborów Prezydenta Rzeczypospolitej Polskiej</t>
  </si>
  <si>
    <t>2.Wynagrodzenia i pochodne od wynagrodzeń (Wynagrodzenia bezosobowe)</t>
  </si>
  <si>
    <t>75108</t>
  </si>
  <si>
    <t>Wybory do Sejmu i Senatu</t>
  </si>
  <si>
    <t xml:space="preserve">1. Wydatki związane z przygotowaniem  i przeprowadzeniem wyborów do Sejmu RP i Senatu RP </t>
  </si>
  <si>
    <t>8.</t>
  </si>
  <si>
    <t>Bezpieczeństwo publiczne i ochrona przeciwpożarowa</t>
  </si>
  <si>
    <t>Komendy wojewódzkie Policji</t>
  </si>
  <si>
    <t>1.Remont Posterunku Policji w Kuźni Raciborskiej (wpłata na Fundusz Wsparcia Policji)</t>
  </si>
  <si>
    <t>2. Koszty utrzymania lokalu Posterunku Policji w Rudach (wpłata na Fundusz Wsparcia Policji)</t>
  </si>
  <si>
    <t>* Wydatki majątkowe</t>
  </si>
  <si>
    <t>1.Dofinansowanie zakupu samochodu dla Posterunku Policji w Kuźni Raciborskiej (wpłata na Fundusz Wsparcia Policji)</t>
  </si>
  <si>
    <t>Ochotnicze straże pożarne</t>
  </si>
  <si>
    <t>1. Wynagrodzenia i pochodne od wynagrodzeń (Wynagrodzenia bezosobowe) - dotyczy utrzymania jednostek OSP</t>
  </si>
  <si>
    <t xml:space="preserve">2. Na utrzymanie jednostek ochotniczych   straży pożarnych </t>
  </si>
  <si>
    <t>3. Remont budynku - OSP Turze</t>
  </si>
  <si>
    <t>4. Remont budynku garażu OSP Siedliska</t>
  </si>
  <si>
    <t>5. Remont pomieszczeń garażu - OSP Ruda</t>
  </si>
  <si>
    <t>1. Modernizacja i rozbudowa budynku OSP Budziska</t>
  </si>
  <si>
    <t>2. Projekt techniczny zabezpieczenia budynku OSP Kuźnia Raciborska</t>
  </si>
  <si>
    <t>Obrona cywilna</t>
  </si>
  <si>
    <t>1. Wynagrodzenia i pochodne od wynagrodzeń</t>
  </si>
  <si>
    <t>2. Konserwacja systemu alarmowania</t>
  </si>
  <si>
    <t>3. Doposażenie magazynu przeciwpowodziowego</t>
  </si>
  <si>
    <t>4. Inne wydatki</t>
  </si>
  <si>
    <t>1. Zakup i instalacja systemu urządzeń radiowych RSWS w jednostkach OSP - OSP Budziska</t>
  </si>
  <si>
    <t>9.</t>
  </si>
  <si>
    <t>Dochody od osób prawnych,od osób fizycznych i od innych jednostek nieposiadających osobowości prawnej oraz wydatki związane z ich poborem</t>
  </si>
  <si>
    <t>Pobór podatków, opłat i niepodatkowych należności budżetowych</t>
  </si>
  <si>
    <t>1. Wynagrodzenia i pochodne od wynagrodzeń (Wynagrodzenia agencyjno-prowizyjne sołtysów - inkaso)</t>
  </si>
  <si>
    <t>2. Wydatki na zakładanie  hipotek, i inne  wydatki związane z poborem podatków i opłat</t>
  </si>
  <si>
    <t>10.</t>
  </si>
  <si>
    <t>Obsługa długu publicznego</t>
  </si>
  <si>
    <t>Obsługa papierów wartościowych, kredytów i pożyczek jednostek samorządu terytorialnego</t>
  </si>
  <si>
    <t>1. Odsetki od pożyczek i kredytów</t>
  </si>
  <si>
    <t>11.</t>
  </si>
  <si>
    <t>Oświata i wychowanie</t>
  </si>
  <si>
    <t>Szkoły podstawowe</t>
  </si>
  <si>
    <t>w tym:</t>
  </si>
  <si>
    <t>Szkoła Podstawowa w miejscowości Turze:</t>
  </si>
  <si>
    <t xml:space="preserve">1. Wynagrodzenia i pochodne od wynagrodzeń </t>
  </si>
  <si>
    <t>2. Pozostałe wydatki w tym:</t>
  </si>
  <si>
    <t>Dodatki: wiejski i mieszkaniowy - 5.881 zł, ZFŚS - 7.985 zł, opał - 5.572 zł, energia elektryczna i woda - 3.801 zł, materiały administracyjno-biurowe - 1.450 zł, remont rynien na obiekcie szkoły - 1.976 zł</t>
  </si>
  <si>
    <t>Szkoła Podstawowa w miejscowości Budziska:</t>
  </si>
  <si>
    <t>2. Pozostałe wydatki, w tym:</t>
  </si>
  <si>
    <t>ZFŚS - 19.964 zł, opał - 8.165 zł, energia elektryczna i woda - 2.921 zł, dodatek wiejski i mieszkaniowy - 20.089 zł, zakup pomocy naukowych - 3.936 zł, remont komina c.o. - 1.616 zł, usługi pocztowe i telefoniczne - 1.193 zł</t>
  </si>
  <si>
    <t>Szkoła Podstawowa w miejscowości Kuźnia Raciborska</t>
  </si>
  <si>
    <t xml:space="preserve">2. Pozostałe wydatki w tym:        </t>
  </si>
  <si>
    <t>ZFŚS - 67.350 zł, opał - 43.003 zł, energia elektryczna i woda - 29.535 zł, środki czystości - 1.747 zł, materiały administracyjno - biurowe - 3.452 zł, prenumerata czasopism - 1.179 zł, usługi pocztowe i telefoniczne - 3.428 zł, pomoc zdrowotna dla nauczycieli - 2.000 zł, zakup wykładziny podłogowej do sal lekcyjnych 22.440 zł</t>
  </si>
  <si>
    <t xml:space="preserve">1. Modernizacja kotłowni i instalacji centralnego ogrzewania </t>
  </si>
  <si>
    <t>Szkoła Podstawowa w miejscowości Rudy</t>
  </si>
  <si>
    <t>ZFŚS - 46.750 zł, opał - 14.638 zł, energia elektryczna i woda - 11.000 zł, prenumerata czasopism - 1.424 zł, usługi pocztowe - 2.720 zł, podróże służbowe - 1.525 zł, dodatek wiejski i mieszkaniowy - 44.181 zł, zakup sprzętu gospodarczego, krzeseł - 11.770 zł, remont sali gimnastycznej - 23.435 zł</t>
  </si>
  <si>
    <t>Przedszkola:</t>
  </si>
  <si>
    <t>Przedszkole Nr 1 w Kuźni Raciborskiej</t>
  </si>
  <si>
    <t>ZFŚS - 17.750 zł, opał - 7.598 zł, energia elektryczna i woda - 7.980 zł, materiały na remonty - 3.886 zł, usługi pocztowe i telefoniczne - 1.492 zł, zakup pomocy naukowych i dydaktycznych - 3.386 zł, zakup środków żywności - 26.702 zł</t>
  </si>
  <si>
    <t xml:space="preserve">1. Zakup patelni elektrycznej </t>
  </si>
  <si>
    <t>2. Dokumentacja techniczna na zadanie inwestycyjne p.n. "Wymiana kotła węglowego wraz z dostosowaniem pomieszczeń kotłowni do obowiązujących przepisów technicznych"</t>
  </si>
  <si>
    <t>Przedszkole Nr 2 w Kuźni Raciborskiej</t>
  </si>
  <si>
    <t>ZFŚS - 20.000 zł, opał - 13.354 zł, energia elektryczna i woda - 16.559 zł, usługi pocztowe i telefoniczne - 1.905 zł, wywóz nieczystości - 4.034 zł, zakup pomocy naukowych i dydaktycznych - 3.718 zł, zakupów środków żywności - 30.846 zł</t>
  </si>
  <si>
    <t>Przedszkole Rudy</t>
  </si>
  <si>
    <t>ZFŚS - 17.750 zł, opał - 7.326 zł, energia elektryczna i woda - 4.728 zł, dodatek wiejski i mieszkaniowy - 14.225 zł, zakup pomocy naukowych i dydaktycznych - 4.103 zł, usługi telefoniczne i pocztowe - 1.572 zł, zakup usług remontowych (wymiana okien, remont piwnic, malowanie elewacji budynku) - 59.434 zł, zakup środków żywności - 30.734 zł</t>
  </si>
  <si>
    <t>Przedszkole Turze:</t>
  </si>
  <si>
    <t>ZFŚS - 2.850 zł, opał - 2.756 zł, energia elektryczna i woda - 1.750 zł, dodatek wiejski i mieszkaniowy - 2.395 zł, remont dachu - 1.437 zł</t>
  </si>
  <si>
    <t>Przedszkole Budziska:</t>
  </si>
  <si>
    <t>ZFŚS - 3.100 zł, energia elektryczna i woda - 1.000 zł, dodatek wiejski i mieszkaniowy - 2.110 zł, pomoce naukowe i dydaktyczne - 788 zł, zakup opału - 2.505 zł</t>
  </si>
  <si>
    <t>Przedszkole Siedliska:</t>
  </si>
  <si>
    <t>ZFŚS - 2.800 zł, czynsz - 5.359 zł, dodatek wiejski i mieszkaniowy - 2.168 zł, zakup energii - 3.668 zł, wywóz nieczystości - 1.683 zł</t>
  </si>
  <si>
    <t>Gimnazja:</t>
  </si>
  <si>
    <t>Gimnazjum Rudy</t>
  </si>
  <si>
    <t>ZFŚS - 28.520 zł, dodatek wiejski i mieszkaniowy - 28.771 zł, zakup opału - 22.138 zł, materiały administracyjno-biurowe - 2.060 zł, energia elektryczna i woda - 5.799 zł</t>
  </si>
  <si>
    <t>*Wydatki majątkowe:</t>
  </si>
  <si>
    <t>1.Budowa hali sportowej wraz z zapleczem technicznym przy ZSO w miejscowości Rudy (zadanie realizowane również w roku 2006)</t>
  </si>
  <si>
    <t>Gimnazjum w Kuźni Raciborskiej</t>
  </si>
  <si>
    <t>ZFŚS - 52.035 zł, opał - 62.743 zł, energia elektryczna i woda - 30.926 zł, środki czystości - 5.100 zł, usługi pocztowe - 2.600 zł, zakup wykładziny podłogowej - 21.400 zł</t>
  </si>
  <si>
    <t>3. Roboty remontowo-budowlane elementów zewnętrznych obiektu ZSOiT przy ul. Piaskowej w Kuźni Raciborskiej</t>
  </si>
  <si>
    <t>4. Remont pokrycia łącznika dachu budynku ZSOiT z halą sportową przy ul. Piaskowej w Kuźni Raciborskiej</t>
  </si>
  <si>
    <t xml:space="preserve">1. Termomodernizacja przegród zewnętrznych i wymiana stolarki w obiektach ZSOiT przy ul. Piaskowej w Kuźni Raciborskiej </t>
  </si>
  <si>
    <t>Dowożenie uczniów do szkół</t>
  </si>
  <si>
    <t xml:space="preserve">2. Pozostałe wydatki, w tym: </t>
  </si>
  <si>
    <t>zakup oleju napędowego do autobusu szkolnego - 13.819 zł, dowóz uczniów do ZSO i Przedszkola w Rudach - 53.430 zł, ubezpieczenie autobusu - 4.494 zł.</t>
  </si>
  <si>
    <t>Zespoły obsługi ekonomiczno-administracyjnej szkół</t>
  </si>
  <si>
    <t>ZFŚS - 6.172 zł, czynsz - 7.697 zł, usługi pocztowe i telefoniczne - 6.659 zł, prenumerata czasopism - 3.002 zł, zakup niszczarki, drukarek, monitora, wyposażenia biur - 12.504 zł, materiały administracyjno-biurowe - 17.468 zł, podróże służbowe - 2.972 zł.</t>
  </si>
  <si>
    <t>1. Zakup komputera z oprogramowaniem</t>
  </si>
  <si>
    <t>80120</t>
  </si>
  <si>
    <t>Licea ogólnokształcące</t>
  </si>
  <si>
    <t>Licea profilowane</t>
  </si>
  <si>
    <t>2.Pozostałe wydatki, w tym:</t>
  </si>
  <si>
    <t>ZFŚS - 8.375 zł</t>
  </si>
  <si>
    <t>Szkoły zawodowe</t>
  </si>
  <si>
    <t>ZFŚS - 30.088 zł, zakup energii elektrycznej i wody - 13.000 zł, opał - 19.082 zł, usługi pocztowe i telefoniczne - 2.800 zł, mater.administr.biurowe - 2.400 zł</t>
  </si>
  <si>
    <t>3. Dotacje celowe przekazane dla Powiatu Raciborskiego na zadania bieżące realizowane na podstawie porozumień (umów)</t>
  </si>
  <si>
    <t>Dokształcanie i doskonalenie nauczycieli</t>
  </si>
  <si>
    <t>Zakup materiałów biurowych - 2.775 zł, udział w szkoleniach kursach - 5.600 zł, czesne - 9.900 zł.</t>
  </si>
  <si>
    <t>2. Odpis na ZFŚS</t>
  </si>
  <si>
    <t>3. Pozostałe  wydatki</t>
  </si>
  <si>
    <t>4. Pozostałe wydatki (realizacja programu Socrates-Comenius-wyjazd uczniów gimnazjum ZSOiT do Grecji)</t>
  </si>
  <si>
    <t>12.</t>
  </si>
  <si>
    <t>Ochrona zdrowia</t>
  </si>
  <si>
    <t>85121</t>
  </si>
  <si>
    <t>Lecznictwo ambulatoryjne</t>
  </si>
  <si>
    <t>1. Roboty remontowe w obiekcie gminnym - Wiejski Ośrodek Zdrowia w Rudach</t>
  </si>
  <si>
    <t>1. Dokumentacja techniczna na zadanie inwestycyjne p.n. "Budowa kotłowni olejowej w budynku Ośrodka Zdrowia przy ul. Klasztornej w miejscowości Kuźnia Raciborska</t>
  </si>
  <si>
    <t>2. Dokumentacja techniczna na zadanie inwestycyjne p.n. "Adaptacja budynku gminnego przy ul. Kościelnej w miejscowości Turze na Wiejski Ośrodek Zdrowia</t>
  </si>
  <si>
    <t>Przeciwdziałanie alkoholizmowi</t>
  </si>
  <si>
    <t xml:space="preserve">* Wydatki bieżące: </t>
  </si>
  <si>
    <t>1. Dotacje dla podmiotów nie zaliczonych do sektora finansów publicznych</t>
  </si>
  <si>
    <t>85195</t>
  </si>
  <si>
    <t>13.</t>
  </si>
  <si>
    <t>Pomoc społeczna</t>
  </si>
  <si>
    <t>85202</t>
  </si>
  <si>
    <t>Domy pomocy społecznej</t>
  </si>
  <si>
    <t>1. Wydatki związane z opłatami za pobyt osób w domach pomocy społecznej</t>
  </si>
  <si>
    <t>Świadczenia rodzinne, zaliczka alimentacyjna oraz składki na ubezpieczenia emerytalne i rentowe z ubezpieczenia społecznego</t>
  </si>
  <si>
    <t>2. Świadczenia społeczne, w tym:</t>
  </si>
  <si>
    <t>a) zasiłki rodzinne</t>
  </si>
  <si>
    <t>b) dodatek z tytułu urodzenia dziecka</t>
  </si>
  <si>
    <t>c) dodatek z tytułu opieki nad dzieckiem w okresie urlopu wychowawczego</t>
  </si>
  <si>
    <t>d) dodatek z tytułu samotnego wychowywania dziecka i utraty prawa do zasiłku dla bezrobotnych</t>
  </si>
  <si>
    <t>e) dodatek z tytułu samotnego wychowywania dziecka</t>
  </si>
  <si>
    <t>f) dodatek z tytułu kształcenia i rehabilitacji dziecka do 5 lat</t>
  </si>
  <si>
    <t>g) dodatek z tytułu kształcenia i rehabilitacji dziecka powyżej 5 lat</t>
  </si>
  <si>
    <t>h) dodatek z tytułu rozpoczęcia roku szkolnego</t>
  </si>
  <si>
    <t>i) dodatek z tytułu dojazdu do miejscowości w której znajduje się szkoła</t>
  </si>
  <si>
    <t>j) dodatek z tytułu zamieszkania w miejscowości w której znajduje się szkoła</t>
  </si>
  <si>
    <t>k) wielodzietność</t>
  </si>
  <si>
    <t>l) zasiłek pielęgnacyjny</t>
  </si>
  <si>
    <t>ł) świadczenia pielęgnacyjne</t>
  </si>
  <si>
    <t>m) zaliczka alimentacyjna</t>
  </si>
  <si>
    <t xml:space="preserve">3. Składki na ubezpieczenia społeczne </t>
  </si>
  <si>
    <t xml:space="preserve">4. Pozostałe wydatki </t>
  </si>
  <si>
    <t>85213</t>
  </si>
  <si>
    <t>Składki na ubezpieczenia zdrowotne opłacane za osoby pobierające niektóre świadczenia z pomocy społecznej oraz niektóre świadczenia rodzinne</t>
  </si>
  <si>
    <t>* Wydatki bieżące: (zadania zlecone)</t>
  </si>
  <si>
    <t>1. Składki na ubezpieczenia zdrowotne    (zadania zlecone). Opłacono składki na ubezpieczenia zdrowotne od osób pobierających zasiłki stałe z pomocy społecznej oraz niektóre świadczenia rodzinne</t>
  </si>
  <si>
    <t>Zasiłki i pomoc w naturze oraz składki na ubezpieczenia emerytalne i rentowe</t>
  </si>
  <si>
    <t xml:space="preserve">1. Świadczenia społeczne (zadania  zlecone 63.759 zł + dotacja od Wojewody na zadania własne 65.477 zł +  zadania własne gminy 173.762 zł) </t>
  </si>
  <si>
    <t>Środki własne gminy wykorzystano na wypłatę następujących zasiłków:</t>
  </si>
  <si>
    <t>a) obiady dla dzieci i zasiłki celowe z przeznaczeniem na zakup posiłku</t>
  </si>
  <si>
    <t xml:space="preserve">b) zasiłki celowe (żywność, lekarstwa, opłacenie energii, przedszkola) </t>
  </si>
  <si>
    <t xml:space="preserve">c) zasiłki okresowe </t>
  </si>
  <si>
    <t>Dodatki mieszkaniowe</t>
  </si>
  <si>
    <t>1. Świadczenia społeczne</t>
  </si>
  <si>
    <t xml:space="preserve">W 2005 roku wypłacono 2.413 dodatków mieszkaniowych (2.210 dotyczyło mieszkań komunalnych, 83 mieszkań spółdzielczych, 59 wspólnot mieszkaniowych oraz 61 innych lokali). </t>
  </si>
  <si>
    <t>Ośrodki pomocy społecznej</t>
  </si>
  <si>
    <t>1. Wynagrodzenia i pochodne od wynagrodzeń (140.326 zł, tj. 5,25 etatów dotacja od Wojewody + 217.936 zł, tj. 7 etatów budżet Gminy)</t>
  </si>
  <si>
    <t>2. Pozostałe wydatki na utrzymanie     Ośrodka (dotacja 7.585 zł +  74.015 zł budżet Gminy), w tym:</t>
  </si>
  <si>
    <t xml:space="preserve">a. odpisy na ZFŚS </t>
  </si>
  <si>
    <t>Pozostałe wydatki wykorzystano na: zakup opału, zakup energii i wody, delegacje i ryczałty pracowników, ubezpieczenie mienia, opłaty za rozmowy telefoniczne, opłaty pocztowe, usługi informatyczne, wypłatę ekwiwalentu za odzież pracownikom, zakup znaczków, materiałów biurowych, zakup kserokopiarki, za prenumeratę Rzeczypospolitej, Rachunkowości Budżetowej, wywóz nieczystości.</t>
  </si>
  <si>
    <t xml:space="preserve">1. Zakup licencji programu EXEL i WORD - 3 stanowiska </t>
  </si>
  <si>
    <t>1. Świadczenia społeczne - rządowy program "Posiłek dla potrzebujących" (dotacja Wojewody)</t>
  </si>
  <si>
    <t>2. Wynagrodzenia i pochodne od wynagrodzeń - umowa zlecenie za przeprowadzenie wywiadów u osób ubiegających się o przyznanie dodatku mieszkaniowego</t>
  </si>
  <si>
    <t xml:space="preserve">3. Pozostałe wydatki </t>
  </si>
  <si>
    <t>14.</t>
  </si>
  <si>
    <t>Edukacyjna opieka wychowawcza</t>
  </si>
  <si>
    <t>Świetlice szkolne:</t>
  </si>
  <si>
    <t>Świetlica ZSOiT w  miejscowości Kuźnia Raciborska:</t>
  </si>
  <si>
    <t>ZFŚS - 3.100 zł</t>
  </si>
  <si>
    <t>Świetlica ZSO w miejscowości Rudy</t>
  </si>
  <si>
    <t xml:space="preserve">ZFŚS - 6.600 zł, dodatek wiejski i mieszkaniowy - 4.067 zł, energia elektryczna i woda - 5.022 zł, ogrzewanie stołówki - 9.385 zł, zakup środków żywności - 38.330 zł. </t>
  </si>
  <si>
    <t>1. Zakup obieraczki do ziemniaków</t>
  </si>
  <si>
    <t>Świetlica Szkoła Podstawowa w miejscowości Kuźnia Raciborska</t>
  </si>
  <si>
    <t>ZFŚS - 8.500 zł.</t>
  </si>
  <si>
    <t>1. Zakup zmywarki do naczyń z funkcją wyparzania</t>
  </si>
  <si>
    <t>85412</t>
  </si>
  <si>
    <t>Kolonie i obozy oraz inne formy wypoczynku dzieci i młodzieży szkolnej, a także szkolenia młodzieży</t>
  </si>
  <si>
    <t>1. Pozostałe wydatki, w tym:</t>
  </si>
  <si>
    <t>Pobyt dzieci na "Zielonej Szkole" - ZSO Rudy</t>
  </si>
  <si>
    <t>85415</t>
  </si>
  <si>
    <t>Pomoc materialna dla uczniów</t>
  </si>
  <si>
    <t>wypłata stypendium z EFS dla 31 uczniów mieszkających na terenach wiejskich w wysokości 15.444 zł, pomoc stypendialna o charakterze socjalnym dla uczniów - 62.834 zł, zasiłki szkolne 1.400 zł</t>
  </si>
  <si>
    <t>15.</t>
  </si>
  <si>
    <t>Gospodarka komunalna i ochrona środowiska</t>
  </si>
  <si>
    <t>Gospodarka odpadami</t>
  </si>
  <si>
    <t>Wydatki bieżące:</t>
  </si>
  <si>
    <t>1.Rekultywacja dzikich wysypisk śmieci</t>
  </si>
  <si>
    <t>Oczyszczanie miast i wsi</t>
  </si>
  <si>
    <t>1. Dotacja przedmiotowa z budżetu dla   zakładu budżetowego ( w tym: zimowe utrzymanie dróg gminnych - 40 000 zł)</t>
  </si>
  <si>
    <t>2.Wydatki na utrzymanie czystości na terenie  Gminy</t>
  </si>
  <si>
    <t>3.Wydatki na uregulowanie zjawiska bezdomnych zwierząt na terenie Gminy Kuźnia Raciborska</t>
  </si>
  <si>
    <t>4. Pozostałe wydatki (Wydatki do dyspozycji jednostek pomocniczych)</t>
  </si>
  <si>
    <t>Utrzymanie zieleni w miastach i gminach</t>
  </si>
  <si>
    <t>1. Dotacja przedmiotowa z budżetu dla zakładu budżetowego</t>
  </si>
  <si>
    <t>2. Wycinka drzew i krzewów na terenie  miasta i gminy</t>
  </si>
  <si>
    <t>3. Pozostałe wydatki (Wydatki do dyspozycji jednostek pomocniczych)</t>
  </si>
  <si>
    <t>Oświetlenie ulic, placów i dróg</t>
  </si>
  <si>
    <t>1. Zakup energii elektrycznej</t>
  </si>
  <si>
    <t>2. Zakup usług remontowych (utrzymanie punktów świetlnych)</t>
  </si>
  <si>
    <t>3. Zakup opraw energooszczędnych oświetlenia ulicznego</t>
  </si>
  <si>
    <t>4. Zakup materiałów do wymiany oświetlenia ulicznego</t>
  </si>
  <si>
    <t>1. Budowa sieci oświetlenia ulicznego Turze-Siedliska-Budziska. Etap III (odcinek Budziska-Turze)</t>
  </si>
  <si>
    <t>2. Dobudowa punktów oświetlenia ulicznego na terenie gminy</t>
  </si>
  <si>
    <t>1. Dotacja przedmiotowa dla zakładu budżetowego - utrzymanie targowiska</t>
  </si>
  <si>
    <t xml:space="preserve">3. Zakup tablic ogłoszeniowych dla poszczególnych miejscowości na terenie gminy </t>
  </si>
  <si>
    <t>4. Zakup usług pozostałych (utylizacja  padliny)</t>
  </si>
  <si>
    <t>5. Pozostałe wydatki (Wydatki do dyspozycji jednostek pomocniczych)</t>
  </si>
  <si>
    <t>6. Remont sanitariatu oraz chodnika stanowiącego dojście do sanitariatu w parku "Dębina" w Kuźni Raciborskiej</t>
  </si>
  <si>
    <t>Wydatki majątkowe:</t>
  </si>
  <si>
    <t>1. Budowa sieci wodociągowej - do osady "Górna Huta" w miejscowości Kuźnia Raciborska</t>
  </si>
  <si>
    <t>2. Zabudowa skrzynki elektrycznej w Parku Dębina w miejscowości Kuźnia Raciborska</t>
  </si>
  <si>
    <t>3. Wykonanie zadaszenia w Parku Dębina w miejscowości Kuźnia Raciborska</t>
  </si>
  <si>
    <t>16.</t>
  </si>
  <si>
    <t>Kultura i ochrona dziedzictwa narodowego</t>
  </si>
  <si>
    <t>Domy i ośrodki kultury, świetlice i kluby</t>
  </si>
  <si>
    <t xml:space="preserve">1. Dotacja podmiotowa z budżetu dla   instytucji kultury </t>
  </si>
  <si>
    <t>2. Pozostałe wydatki (Wydatki do dyspozycji jednostek pomocniczych)</t>
  </si>
  <si>
    <t>Biblioteki</t>
  </si>
  <si>
    <t>1. Dotacja podmiotowa z budżetu dla  instytucji kultury</t>
  </si>
  <si>
    <t>92120</t>
  </si>
  <si>
    <t xml:space="preserve">Ochrona zabytków i opieka nad zabytkami </t>
  </si>
  <si>
    <t>1. Remont budynków przy ul. Szkolnej w Rudach</t>
  </si>
  <si>
    <t>2. Przegląd techniczny instalacji elektrycznej lokomotywowni - budynki przy ul. Szkolnej w Rudach</t>
  </si>
  <si>
    <t xml:space="preserve">1. Pozostałe wydatki </t>
  </si>
  <si>
    <t>1. Zakup lokomotywy dla Stacji Wąskotorowej w Rudach</t>
  </si>
  <si>
    <t>17.</t>
  </si>
  <si>
    <t>Kultura fizyczna i sport</t>
  </si>
  <si>
    <t>92601</t>
  </si>
  <si>
    <t>Obiekty sportowe</t>
  </si>
  <si>
    <t>1.Remont budynku szatni na boisku LKS Ruda Kozielska</t>
  </si>
  <si>
    <t>2. Remonty obiektów sportowych</t>
  </si>
  <si>
    <t>3. Remont pomieszczeń higieniczno-sanitarnych w budynku Klubu Sportowego "Płomień" w Siedliskach</t>
  </si>
  <si>
    <t>1. Zabudowa skrzynki elektrycznej na boisku LKS Rudy w miejscowości Rudy</t>
  </si>
  <si>
    <t>nagrody dla uczniów biorących udział w zawodach sportowych - 4.002 zł.</t>
  </si>
  <si>
    <t>RAZEM WYDATKI</t>
  </si>
  <si>
    <t>Zał.Nr......do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</si>
</sst>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@"/>
    <numFmt numFmtId="167" formatCode="0.00%"/>
    <numFmt numFmtId="168" formatCode="_-* #,##0.00\ _z_ł_-;\-* #,##0.00\ _z_ł_-;_-* \-??\ _z_ł_-;_-@_-"/>
    <numFmt numFmtId="169" formatCode="#,##0.00"/>
  </numFmts>
  <fonts count="15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b/>
      <sz val="8"/>
      <name val="Arial CE"/>
      <family val="0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 CE"/>
      <family val="2"/>
    </font>
    <font>
      <i/>
      <sz val="10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0"/>
      <name val="Arial CE"/>
      <family val="2"/>
    </font>
    <font>
      <b/>
      <sz val="10"/>
      <color indexed="53"/>
      <name val="Arial CE"/>
      <family val="2"/>
    </font>
    <font>
      <sz val="10"/>
      <color indexed="53"/>
      <name val="Arial CE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4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" fillId="2" borderId="0" xfId="0" applyFont="1" applyFill="1" applyBorder="1" applyAlignment="1">
      <alignment horizontal="right" wrapText="1"/>
    </xf>
    <xf numFmtId="165" fontId="0" fillId="0" borderId="0" xfId="0" applyNumberFormat="1" applyBorder="1" applyAlignment="1">
      <alignment/>
    </xf>
    <xf numFmtId="164" fontId="0" fillId="2" borderId="0" xfId="0" applyFill="1" applyAlignment="1">
      <alignment/>
    </xf>
    <xf numFmtId="164" fontId="2" fillId="2" borderId="0" xfId="0" applyFont="1" applyFill="1" applyAlignment="1">
      <alignment/>
    </xf>
    <xf numFmtId="164" fontId="2" fillId="0" borderId="0" xfId="0" applyFont="1" applyBorder="1" applyAlignment="1">
      <alignment horizontal="right"/>
    </xf>
    <xf numFmtId="164" fontId="0" fillId="0" borderId="0" xfId="0" applyBorder="1" applyAlignment="1">
      <alignment horizontal="right"/>
    </xf>
    <xf numFmtId="164" fontId="2" fillId="2" borderId="0" xfId="0" applyFont="1" applyFill="1" applyBorder="1" applyAlignment="1">
      <alignment horizontal="center"/>
    </xf>
    <xf numFmtId="164" fontId="0" fillId="0" borderId="0" xfId="0" applyBorder="1" applyAlignment="1">
      <alignment horizontal="center" wrapText="1"/>
    </xf>
    <xf numFmtId="165" fontId="2" fillId="0" borderId="0" xfId="0" applyNumberFormat="1" applyFont="1" applyFill="1" applyBorder="1" applyAlignment="1">
      <alignment horizontal="center" wrapText="1"/>
    </xf>
    <xf numFmtId="166" fontId="3" fillId="2" borderId="1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/>
    </xf>
    <xf numFmtId="164" fontId="2" fillId="2" borderId="1" xfId="0" applyFont="1" applyFill="1" applyBorder="1" applyAlignment="1">
      <alignment horizontal="center"/>
    </xf>
    <xf numFmtId="164" fontId="5" fillId="2" borderId="1" xfId="0" applyFont="1" applyFill="1" applyBorder="1" applyAlignment="1">
      <alignment horizontal="center"/>
    </xf>
    <xf numFmtId="165" fontId="5" fillId="2" borderId="0" xfId="0" applyNumberFormat="1" applyFont="1" applyFill="1" applyBorder="1" applyAlignment="1">
      <alignment horizontal="center"/>
    </xf>
    <xf numFmtId="164" fontId="2" fillId="0" borderId="0" xfId="0" applyFont="1" applyAlignment="1">
      <alignment/>
    </xf>
    <xf numFmtId="166" fontId="0" fillId="2" borderId="1" xfId="0" applyNumberFormat="1" applyFill="1" applyBorder="1" applyAlignment="1">
      <alignment horizontal="right"/>
    </xf>
    <xf numFmtId="164" fontId="0" fillId="2" borderId="1" xfId="0" applyFill="1" applyBorder="1" applyAlignment="1">
      <alignment/>
    </xf>
    <xf numFmtId="165" fontId="0" fillId="2" borderId="1" xfId="0" applyNumberFormat="1" applyFill="1" applyBorder="1" applyAlignment="1">
      <alignment horizontal="right"/>
    </xf>
    <xf numFmtId="165" fontId="1" fillId="2" borderId="1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/>
    </xf>
    <xf numFmtId="166" fontId="2" fillId="3" borderId="1" xfId="0" applyNumberFormat="1" applyFont="1" applyFill="1" applyBorder="1" applyAlignment="1">
      <alignment horizontal="right" vertical="center"/>
    </xf>
    <xf numFmtId="164" fontId="2" fillId="3" borderId="1" xfId="0" applyFont="1" applyFill="1" applyBorder="1" applyAlignment="1">
      <alignment wrapText="1"/>
    </xf>
    <xf numFmtId="165" fontId="2" fillId="3" borderId="1" xfId="0" applyNumberFormat="1" applyFont="1" applyFill="1" applyBorder="1" applyAlignment="1">
      <alignment horizontal="right"/>
    </xf>
    <xf numFmtId="167" fontId="5" fillId="3" borderId="1" xfId="0" applyNumberFormat="1" applyFont="1" applyFill="1" applyBorder="1" applyAlignment="1">
      <alignment horizontal="right"/>
    </xf>
    <xf numFmtId="165" fontId="1" fillId="3" borderId="0" xfId="0" applyNumberFormat="1" applyFont="1" applyFill="1" applyBorder="1" applyAlignment="1">
      <alignment/>
    </xf>
    <xf numFmtId="164" fontId="0" fillId="3" borderId="0" xfId="0" applyFont="1" applyFill="1" applyAlignment="1">
      <alignment/>
    </xf>
    <xf numFmtId="166" fontId="0" fillId="2" borderId="1" xfId="0" applyNumberFormat="1" applyFont="1" applyFill="1" applyBorder="1" applyAlignment="1">
      <alignment horizontal="right" vertical="center"/>
    </xf>
    <xf numFmtId="164" fontId="0" fillId="2" borderId="1" xfId="0" applyFont="1" applyFill="1" applyBorder="1" applyAlignment="1">
      <alignment wrapText="1"/>
    </xf>
    <xf numFmtId="165" fontId="0" fillId="2" borderId="1" xfId="0" applyNumberFormat="1" applyFont="1" applyFill="1" applyBorder="1" applyAlignment="1">
      <alignment horizontal="right"/>
    </xf>
    <xf numFmtId="167" fontId="5" fillId="2" borderId="1" xfId="0" applyNumberFormat="1" applyFont="1" applyFill="1" applyBorder="1" applyAlignment="1">
      <alignment horizontal="right"/>
    </xf>
    <xf numFmtId="166" fontId="6" fillId="2" borderId="1" xfId="0" applyNumberFormat="1" applyFont="1" applyFill="1" applyBorder="1" applyAlignment="1">
      <alignment horizontal="right" vertical="center"/>
    </xf>
    <xf numFmtId="164" fontId="6" fillId="2" borderId="1" xfId="0" applyFont="1" applyFill="1" applyBorder="1" applyAlignment="1">
      <alignment horizontal="left" vertical="center" wrapText="1"/>
    </xf>
    <xf numFmtId="165" fontId="6" fillId="2" borderId="1" xfId="0" applyNumberFormat="1" applyFont="1" applyFill="1" applyBorder="1" applyAlignment="1">
      <alignment horizontal="right" vertical="center"/>
    </xf>
    <xf numFmtId="165" fontId="7" fillId="2" borderId="1" xfId="0" applyNumberFormat="1" applyFont="1" applyFill="1" applyBorder="1" applyAlignment="1">
      <alignment horizontal="right" vertical="center"/>
    </xf>
    <xf numFmtId="167" fontId="7" fillId="2" borderId="1" xfId="0" applyNumberFormat="1" applyFont="1" applyFill="1" applyBorder="1" applyAlignment="1">
      <alignment horizontal="right" vertical="center"/>
    </xf>
    <xf numFmtId="166" fontId="0" fillId="2" borderId="1" xfId="0" applyNumberFormat="1" applyFill="1" applyBorder="1" applyAlignment="1">
      <alignment horizontal="right" vertical="center"/>
    </xf>
    <xf numFmtId="164" fontId="0" fillId="2" borderId="1" xfId="0" applyFont="1" applyFill="1" applyBorder="1" applyAlignment="1">
      <alignment horizontal="left" vertical="center" wrapText="1"/>
    </xf>
    <xf numFmtId="165" fontId="0" fillId="2" borderId="1" xfId="0" applyNumberFormat="1" applyFill="1" applyBorder="1" applyAlignment="1">
      <alignment horizontal="right" vertical="center"/>
    </xf>
    <xf numFmtId="165" fontId="1" fillId="2" borderId="1" xfId="0" applyNumberFormat="1" applyFont="1" applyFill="1" applyBorder="1" applyAlignment="1">
      <alignment horizontal="right" vertical="center"/>
    </xf>
    <xf numFmtId="167" fontId="1" fillId="2" borderId="1" xfId="0" applyNumberFormat="1" applyFont="1" applyFill="1" applyBorder="1" applyAlignment="1">
      <alignment horizontal="right" vertical="center"/>
    </xf>
    <xf numFmtId="166" fontId="0" fillId="2" borderId="1" xfId="0" applyNumberFormat="1" applyFont="1" applyFill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right" vertical="center"/>
    </xf>
    <xf numFmtId="165" fontId="6" fillId="2" borderId="1" xfId="15" applyNumberFormat="1" applyFont="1" applyFill="1" applyBorder="1" applyAlignment="1" applyProtection="1">
      <alignment horizontal="right" vertical="center"/>
      <protection/>
    </xf>
    <xf numFmtId="165" fontId="0" fillId="2" borderId="1" xfId="15" applyNumberFormat="1" applyFont="1" applyFill="1" applyBorder="1" applyAlignment="1" applyProtection="1">
      <alignment horizontal="right" vertical="center"/>
      <protection/>
    </xf>
    <xf numFmtId="165" fontId="1" fillId="2" borderId="1" xfId="15" applyNumberFormat="1" applyFont="1" applyFill="1" applyBorder="1" applyAlignment="1" applyProtection="1">
      <alignment horizontal="right" vertical="center"/>
      <protection/>
    </xf>
    <xf numFmtId="164" fontId="0" fillId="2" borderId="1" xfId="0" applyFill="1" applyBorder="1" applyAlignment="1">
      <alignment horizontal="right" vertical="center"/>
    </xf>
    <xf numFmtId="165" fontId="1" fillId="0" borderId="0" xfId="0" applyNumberFormat="1" applyFont="1" applyFill="1" applyBorder="1" applyAlignment="1">
      <alignment/>
    </xf>
    <xf numFmtId="165" fontId="6" fillId="2" borderId="1" xfId="0" applyNumberFormat="1" applyFont="1" applyFill="1" applyBorder="1" applyAlignment="1">
      <alignment horizontal="right" vertical="center"/>
    </xf>
    <xf numFmtId="164" fontId="2" fillId="3" borderId="1" xfId="0" applyFont="1" applyFill="1" applyBorder="1" applyAlignment="1">
      <alignment horizontal="left" vertical="center" wrapText="1"/>
    </xf>
    <xf numFmtId="165" fontId="2" fillId="3" borderId="1" xfId="15" applyNumberFormat="1" applyFont="1" applyFill="1" applyBorder="1" applyAlignment="1" applyProtection="1">
      <alignment horizontal="right" vertical="center"/>
      <protection/>
    </xf>
    <xf numFmtId="165" fontId="5" fillId="3" borderId="1" xfId="15" applyNumberFormat="1" applyFont="1" applyFill="1" applyBorder="1" applyAlignment="1" applyProtection="1">
      <alignment horizontal="right" vertical="center"/>
      <protection/>
    </xf>
    <xf numFmtId="167" fontId="5" fillId="3" borderId="1" xfId="0" applyNumberFormat="1" applyFont="1" applyFill="1" applyBorder="1" applyAlignment="1">
      <alignment horizontal="right" vertical="center"/>
    </xf>
    <xf numFmtId="164" fontId="0" fillId="3" borderId="0" xfId="0" applyFill="1" applyAlignment="1">
      <alignment/>
    </xf>
    <xf numFmtId="165" fontId="2" fillId="3" borderId="1" xfId="0" applyNumberFormat="1" applyFont="1" applyFill="1" applyBorder="1" applyAlignment="1">
      <alignment horizontal="right" vertical="center"/>
    </xf>
    <xf numFmtId="166" fontId="2" fillId="2" borderId="1" xfId="0" applyNumberFormat="1" applyFont="1" applyFill="1" applyBorder="1" applyAlignment="1">
      <alignment horizontal="right" vertical="center"/>
    </xf>
    <xf numFmtId="164" fontId="2" fillId="2" borderId="1" xfId="0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right" vertical="center"/>
    </xf>
    <xf numFmtId="165" fontId="5" fillId="2" borderId="1" xfId="0" applyNumberFormat="1" applyFont="1" applyFill="1" applyBorder="1" applyAlignment="1">
      <alignment horizontal="right" vertical="center"/>
    </xf>
    <xf numFmtId="164" fontId="6" fillId="0" borderId="0" xfId="0" applyFont="1" applyAlignment="1">
      <alignment/>
    </xf>
    <xf numFmtId="165" fontId="0" fillId="2" borderId="1" xfId="0" applyNumberFormat="1" applyFont="1" applyFill="1" applyBorder="1" applyAlignment="1">
      <alignment horizontal="right" vertical="center"/>
    </xf>
    <xf numFmtId="166" fontId="0" fillId="2" borderId="1" xfId="0" applyNumberFormat="1" applyFont="1" applyFill="1" applyBorder="1" applyAlignment="1">
      <alignment horizontal="center" vertical="center" wrapText="1"/>
    </xf>
    <xf numFmtId="165" fontId="0" fillId="2" borderId="1" xfId="0" applyNumberFormat="1" applyFill="1" applyBorder="1" applyAlignment="1">
      <alignment horizontal="left" vertical="center" wrapText="1"/>
    </xf>
    <xf numFmtId="166" fontId="6" fillId="2" borderId="1" xfId="0" applyNumberFormat="1" applyFont="1" applyFill="1" applyBorder="1" applyAlignment="1">
      <alignment horizontal="right" vertical="center"/>
    </xf>
    <xf numFmtId="164" fontId="6" fillId="2" borderId="1" xfId="0" applyFont="1" applyFill="1" applyBorder="1" applyAlignment="1">
      <alignment horizontal="left" vertical="center" wrapText="1"/>
    </xf>
    <xf numFmtId="165" fontId="0" fillId="2" borderId="1" xfId="0" applyNumberFormat="1" applyFont="1" applyFill="1" applyBorder="1" applyAlignment="1">
      <alignment horizontal="right" vertical="center"/>
    </xf>
    <xf numFmtId="166" fontId="0" fillId="2" borderId="1" xfId="0" applyNumberFormat="1" applyFill="1" applyBorder="1" applyAlignment="1">
      <alignment horizontal="center" vertical="center" wrapText="1"/>
    </xf>
    <xf numFmtId="169" fontId="0" fillId="0" borderId="0" xfId="0" applyNumberFormat="1" applyAlignment="1">
      <alignment/>
    </xf>
    <xf numFmtId="169" fontId="0" fillId="3" borderId="0" xfId="0" applyNumberFormat="1" applyFill="1" applyAlignment="1">
      <alignment/>
    </xf>
    <xf numFmtId="166" fontId="6" fillId="2" borderId="1" xfId="0" applyNumberFormat="1" applyFont="1" applyFill="1" applyBorder="1" applyAlignment="1">
      <alignment horizontal="center" vertical="center" wrapText="1"/>
    </xf>
    <xf numFmtId="164" fontId="0" fillId="0" borderId="1" xfId="0" applyBorder="1" applyAlignment="1">
      <alignment/>
    </xf>
    <xf numFmtId="166" fontId="0" fillId="3" borderId="1" xfId="0" applyNumberFormat="1" applyFill="1" applyBorder="1" applyAlignment="1">
      <alignment horizontal="right" vertical="center"/>
    </xf>
    <xf numFmtId="166" fontId="10" fillId="2" borderId="1" xfId="0" applyNumberFormat="1" applyFont="1" applyFill="1" applyBorder="1" applyAlignment="1">
      <alignment horizontal="right" vertical="center"/>
    </xf>
    <xf numFmtId="166" fontId="0" fillId="2" borderId="1" xfId="0" applyNumberFormat="1" applyFont="1" applyFill="1" applyBorder="1" applyAlignment="1">
      <alignment horizontal="right" vertical="center"/>
    </xf>
    <xf numFmtId="166" fontId="0" fillId="2" borderId="1" xfId="0" applyNumberFormat="1" applyFont="1" applyFill="1" applyBorder="1" applyAlignment="1">
      <alignment vertical="center"/>
    </xf>
    <xf numFmtId="166" fontId="0" fillId="2" borderId="1" xfId="0" applyNumberFormat="1" applyFont="1" applyFill="1" applyBorder="1" applyAlignment="1">
      <alignment horizontal="center" vertical="center"/>
    </xf>
    <xf numFmtId="164" fontId="0" fillId="2" borderId="1" xfId="0" applyFont="1" applyFill="1" applyBorder="1" applyAlignment="1">
      <alignment horizontal="left" vertical="center" wrapText="1"/>
    </xf>
    <xf numFmtId="166" fontId="0" fillId="2" borderId="2" xfId="0" applyNumberFormat="1" applyFont="1" applyFill="1" applyBorder="1" applyAlignment="1">
      <alignment horizontal="center" vertical="center"/>
    </xf>
    <xf numFmtId="166" fontId="0" fillId="2" borderId="1" xfId="0" applyNumberFormat="1" applyFont="1" applyFill="1" applyBorder="1" applyAlignment="1">
      <alignment horizontal="center" vertical="center"/>
    </xf>
    <xf numFmtId="166" fontId="11" fillId="2" borderId="1" xfId="0" applyNumberFormat="1" applyFont="1" applyFill="1" applyBorder="1" applyAlignment="1">
      <alignment horizontal="right" vertical="center"/>
    </xf>
    <xf numFmtId="166" fontId="12" fillId="2" borderId="1" xfId="0" applyNumberFormat="1" applyFont="1" applyFill="1" applyBorder="1" applyAlignment="1">
      <alignment horizontal="right" vertical="center"/>
    </xf>
    <xf numFmtId="165" fontId="0" fillId="2" borderId="1" xfId="0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center" vertical="center"/>
    </xf>
    <xf numFmtId="164" fontId="0" fillId="2" borderId="1" xfId="0" applyFont="1" applyFill="1" applyBorder="1" applyAlignment="1">
      <alignment horizontal="right" vertical="center"/>
    </xf>
    <xf numFmtId="166" fontId="0" fillId="2" borderId="3" xfId="0" applyNumberFormat="1" applyFont="1" applyFill="1" applyBorder="1" applyAlignment="1">
      <alignment horizontal="center" vertical="center"/>
    </xf>
    <xf numFmtId="166" fontId="0" fillId="2" borderId="4" xfId="0" applyNumberFormat="1" applyFont="1" applyFill="1" applyBorder="1" applyAlignment="1">
      <alignment horizontal="center" vertical="center"/>
    </xf>
    <xf numFmtId="166" fontId="0" fillId="2" borderId="5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/>
    </xf>
    <xf numFmtId="164" fontId="0" fillId="0" borderId="1" xfId="0" applyFont="1" applyBorder="1" applyAlignment="1">
      <alignment/>
    </xf>
    <xf numFmtId="165" fontId="13" fillId="2" borderId="0" xfId="0" applyNumberFormat="1" applyFont="1" applyFill="1" applyBorder="1" applyAlignment="1">
      <alignment/>
    </xf>
    <xf numFmtId="164" fontId="12" fillId="2" borderId="1" xfId="0" applyFont="1" applyFill="1" applyBorder="1" applyAlignment="1">
      <alignment horizontal="left" vertical="center" wrapText="1"/>
    </xf>
    <xf numFmtId="165" fontId="12" fillId="2" borderId="1" xfId="0" applyNumberFormat="1" applyFont="1" applyFill="1" applyBorder="1" applyAlignment="1">
      <alignment horizontal="right" vertical="center"/>
    </xf>
    <xf numFmtId="165" fontId="7" fillId="2" borderId="0" xfId="0" applyNumberFormat="1" applyFont="1" applyFill="1" applyBorder="1" applyAlignment="1">
      <alignment/>
    </xf>
    <xf numFmtId="164" fontId="6" fillId="2" borderId="0" xfId="0" applyFont="1" applyFill="1" applyAlignment="1">
      <alignment/>
    </xf>
    <xf numFmtId="164" fontId="0" fillId="2" borderId="0" xfId="0" applyFont="1" applyFill="1" applyAlignment="1">
      <alignment/>
    </xf>
    <xf numFmtId="164" fontId="0" fillId="0" borderId="0" xfId="0" applyFont="1" applyAlignment="1">
      <alignment/>
    </xf>
    <xf numFmtId="166" fontId="0" fillId="2" borderId="1" xfId="0" applyNumberFormat="1" applyFont="1" applyFill="1" applyBorder="1" applyAlignment="1">
      <alignment vertical="center"/>
    </xf>
    <xf numFmtId="166" fontId="6" fillId="2" borderId="1" xfId="0" applyNumberFormat="1" applyFont="1" applyFill="1" applyBorder="1" applyAlignment="1">
      <alignment vertical="center"/>
    </xf>
    <xf numFmtId="167" fontId="1" fillId="2" borderId="0" xfId="0" applyNumberFormat="1" applyFont="1" applyFill="1" applyBorder="1" applyAlignment="1">
      <alignment/>
    </xf>
    <xf numFmtId="166" fontId="12" fillId="2" borderId="1" xfId="0" applyNumberFormat="1" applyFont="1" applyFill="1" applyBorder="1" applyAlignment="1">
      <alignment horizontal="center" vertical="center"/>
    </xf>
    <xf numFmtId="167" fontId="14" fillId="2" borderId="1" xfId="0" applyNumberFormat="1" applyFont="1" applyFill="1" applyBorder="1" applyAlignment="1">
      <alignment horizontal="right" vertical="center"/>
    </xf>
    <xf numFmtId="165" fontId="14" fillId="2" borderId="0" xfId="0" applyNumberFormat="1" applyFont="1" applyFill="1" applyBorder="1" applyAlignment="1">
      <alignment/>
    </xf>
    <xf numFmtId="166" fontId="6" fillId="2" borderId="1" xfId="0" applyNumberFormat="1" applyFont="1" applyFill="1" applyBorder="1" applyAlignment="1">
      <alignment horizontal="center" vertical="center"/>
    </xf>
    <xf numFmtId="167" fontId="1" fillId="0" borderId="1" xfId="0" applyNumberFormat="1" applyFont="1" applyFill="1" applyBorder="1" applyAlignment="1">
      <alignment horizontal="right" vertical="center"/>
    </xf>
    <xf numFmtId="165" fontId="1" fillId="0" borderId="0" xfId="0" applyNumberFormat="1" applyFont="1" applyBorder="1" applyAlignment="1">
      <alignment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3"/>
  <sheetViews>
    <sheetView tabSelected="1" zoomScale="125" zoomScaleNormal="125" zoomScaleSheetLayoutView="100" workbookViewId="0" topLeftCell="A1">
      <selection activeCell="A5" sqref="A5"/>
    </sheetView>
  </sheetViews>
  <sheetFormatPr defaultColWidth="9.00390625" defaultRowHeight="12.75"/>
  <cols>
    <col min="1" max="1" width="3.75390625" style="0" customWidth="1"/>
    <col min="2" max="2" width="4.75390625" style="0" customWidth="1"/>
    <col min="3" max="3" width="7.25390625" style="0" customWidth="1"/>
    <col min="4" max="4" width="34.875" style="0" customWidth="1"/>
    <col min="5" max="5" width="11.875" style="0" customWidth="1"/>
    <col min="6" max="7" width="10.00390625" style="0" customWidth="1"/>
    <col min="8" max="8" width="11.00390625" style="1" customWidth="1"/>
    <col min="9" max="9" width="14.375" style="1" customWidth="1"/>
  </cols>
  <sheetData>
    <row r="1" spans="1:9" ht="24.75" customHeight="1">
      <c r="A1" s="2" t="s">
        <v>0</v>
      </c>
      <c r="B1" s="2"/>
      <c r="C1" s="2"/>
      <c r="D1" s="2"/>
      <c r="E1" s="2"/>
      <c r="F1" s="2"/>
      <c r="G1" s="2"/>
      <c r="H1" s="3"/>
      <c r="I1" s="3"/>
    </row>
    <row r="2" spans="1:9" ht="12.75">
      <c r="A2" s="4"/>
      <c r="B2" s="4"/>
      <c r="C2" s="4"/>
      <c r="D2" s="5"/>
      <c r="E2" s="6"/>
      <c r="F2" s="6"/>
      <c r="G2" s="6"/>
      <c r="H2" s="3"/>
      <c r="I2" s="3"/>
    </row>
    <row r="3" spans="1:9" ht="12.75">
      <c r="A3" s="4"/>
      <c r="B3" s="4"/>
      <c r="C3" s="4"/>
      <c r="D3" s="4"/>
      <c r="E3" s="7"/>
      <c r="F3" s="7"/>
      <c r="G3" s="7"/>
      <c r="H3" s="3"/>
      <c r="I3" s="3"/>
    </row>
    <row r="4" spans="1:9" ht="12.75">
      <c r="A4" s="8" t="s">
        <v>1</v>
      </c>
      <c r="B4" s="8"/>
      <c r="C4" s="8"/>
      <c r="D4" s="8"/>
      <c r="E4" s="8"/>
      <c r="F4" s="8"/>
      <c r="G4" s="8"/>
      <c r="H4" s="3"/>
      <c r="I4" s="3"/>
    </row>
    <row r="5" spans="1:9" ht="12.75">
      <c r="A5" s="8" t="s">
        <v>2</v>
      </c>
      <c r="B5" s="8"/>
      <c r="C5" s="8"/>
      <c r="D5" s="8"/>
      <c r="E5" s="8"/>
      <c r="F5" s="8"/>
      <c r="G5" s="8"/>
      <c r="H5" s="3"/>
      <c r="I5" s="3"/>
    </row>
    <row r="6" spans="1:9" ht="24.75" customHeight="1">
      <c r="A6" s="4"/>
      <c r="B6" s="4"/>
      <c r="C6" s="4"/>
      <c r="D6" s="4"/>
      <c r="E6" s="4"/>
      <c r="F6" s="9"/>
      <c r="G6" s="10"/>
      <c r="H6" s="3"/>
      <c r="I6" s="3"/>
    </row>
    <row r="7" spans="1:9" s="17" customFormat="1" ht="21.75">
      <c r="A7" s="11" t="s">
        <v>3</v>
      </c>
      <c r="B7" s="11" t="s">
        <v>4</v>
      </c>
      <c r="C7" s="12" t="s">
        <v>5</v>
      </c>
      <c r="D7" s="13" t="s">
        <v>6</v>
      </c>
      <c r="E7" s="14" t="s">
        <v>7</v>
      </c>
      <c r="F7" s="15" t="s">
        <v>8</v>
      </c>
      <c r="G7" s="15" t="s">
        <v>9</v>
      </c>
      <c r="H7" s="16"/>
      <c r="I7" s="16"/>
    </row>
    <row r="8" spans="1:9" s="22" customFormat="1" ht="12.75">
      <c r="A8" s="18">
        <v>1</v>
      </c>
      <c r="B8" s="18">
        <v>2</v>
      </c>
      <c r="C8" s="18">
        <v>3</v>
      </c>
      <c r="D8" s="19">
        <v>4</v>
      </c>
      <c r="E8" s="19">
        <v>5</v>
      </c>
      <c r="F8" s="20">
        <v>6</v>
      </c>
      <c r="G8" s="20">
        <v>7</v>
      </c>
      <c r="H8" s="21"/>
      <c r="I8" s="21"/>
    </row>
    <row r="9" spans="1:9" ht="12.75">
      <c r="A9" s="23"/>
      <c r="B9" s="23"/>
      <c r="C9" s="23"/>
      <c r="D9" s="24"/>
      <c r="E9" s="25"/>
      <c r="F9" s="26"/>
      <c r="G9" s="26"/>
      <c r="H9" s="27"/>
      <c r="I9" s="27"/>
    </row>
    <row r="10" spans="1:9" s="33" customFormat="1" ht="12.75">
      <c r="A10" s="28" t="s">
        <v>10</v>
      </c>
      <c r="B10" s="28" t="s">
        <v>11</v>
      </c>
      <c r="C10" s="28"/>
      <c r="D10" s="29" t="s">
        <v>12</v>
      </c>
      <c r="E10" s="30">
        <f>SUM(E12,E16,E23,E27)</f>
        <v>312944</v>
      </c>
      <c r="F10" s="30">
        <f>SUM(F12,F16,F23,F27)</f>
        <v>301252</v>
      </c>
      <c r="G10" s="31">
        <f>F10/E10</f>
        <v>0.9626386829592515</v>
      </c>
      <c r="H10" s="32"/>
      <c r="I10" s="32"/>
    </row>
    <row r="11" spans="1:9" ht="12.75">
      <c r="A11" s="34"/>
      <c r="B11" s="34"/>
      <c r="C11" s="34"/>
      <c r="D11" s="35"/>
      <c r="E11" s="36"/>
      <c r="F11" s="26"/>
      <c r="G11" s="37"/>
      <c r="H11" s="27"/>
      <c r="I11" s="27"/>
    </row>
    <row r="12" spans="1:9" ht="12.75">
      <c r="A12" s="38"/>
      <c r="B12" s="38"/>
      <c r="C12" s="38" t="s">
        <v>13</v>
      </c>
      <c r="D12" s="39" t="s">
        <v>14</v>
      </c>
      <c r="E12" s="40">
        <f>E13</f>
        <v>25000</v>
      </c>
      <c r="F12" s="41">
        <f>SUM(F13)</f>
        <v>25000</v>
      </c>
      <c r="G12" s="42">
        <f>F12/E12</f>
        <v>1</v>
      </c>
      <c r="H12" s="27"/>
      <c r="I12" s="27"/>
    </row>
    <row r="13" spans="1:9" ht="12.75">
      <c r="A13" s="43"/>
      <c r="B13" s="43"/>
      <c r="C13" s="43"/>
      <c r="D13" s="44" t="s">
        <v>15</v>
      </c>
      <c r="E13" s="45">
        <f>E14</f>
        <v>25000</v>
      </c>
      <c r="F13" s="46">
        <f>SUM(F14)</f>
        <v>25000</v>
      </c>
      <c r="G13" s="47">
        <f>F13/E13</f>
        <v>1</v>
      </c>
      <c r="H13" s="27"/>
      <c r="I13" s="27"/>
    </row>
    <row r="14" spans="1:9" ht="48.75">
      <c r="A14" s="48" t="s">
        <v>16</v>
      </c>
      <c r="B14" s="48"/>
      <c r="C14" s="48"/>
      <c r="D14" s="44" t="s">
        <v>17</v>
      </c>
      <c r="E14" s="45">
        <v>25000</v>
      </c>
      <c r="F14" s="46">
        <v>25000</v>
      </c>
      <c r="G14" s="47">
        <f>F14/E14</f>
        <v>1</v>
      </c>
      <c r="H14" s="27"/>
      <c r="I14" s="27"/>
    </row>
    <row r="15" spans="1:9" ht="12.75">
      <c r="A15" s="43"/>
      <c r="B15" s="43"/>
      <c r="C15" s="43"/>
      <c r="D15" s="44"/>
      <c r="E15" s="45"/>
      <c r="F15" s="46"/>
      <c r="G15" s="49"/>
      <c r="H15" s="27"/>
      <c r="I15" s="27"/>
    </row>
    <row r="16" spans="1:9" ht="24.75">
      <c r="A16" s="38"/>
      <c r="B16" s="38"/>
      <c r="C16" s="38" t="s">
        <v>18</v>
      </c>
      <c r="D16" s="39" t="s">
        <v>19</v>
      </c>
      <c r="E16" s="50">
        <f>SUM(E17)</f>
        <v>280944</v>
      </c>
      <c r="F16" s="45">
        <f>SUM(F17)</f>
        <v>270416</v>
      </c>
      <c r="G16" s="47">
        <f aca="true" t="shared" si="0" ref="G16:G21">F16/E16</f>
        <v>0.9625263397687795</v>
      </c>
      <c r="H16" s="27"/>
      <c r="I16" s="27"/>
    </row>
    <row r="17" spans="1:9" ht="12.75">
      <c r="A17" s="43"/>
      <c r="B17" s="43"/>
      <c r="C17" s="43"/>
      <c r="D17" s="44" t="s">
        <v>20</v>
      </c>
      <c r="E17" s="51">
        <f>SUM(E18:E21)</f>
        <v>280944</v>
      </c>
      <c r="F17" s="46">
        <f>SUM(F18:F21)</f>
        <v>270416</v>
      </c>
      <c r="G17" s="47">
        <f t="shared" si="0"/>
        <v>0.9625263397687795</v>
      </c>
      <c r="H17" s="27"/>
      <c r="I17" s="27"/>
    </row>
    <row r="18" spans="1:9" ht="36.75">
      <c r="A18" s="48" t="s">
        <v>16</v>
      </c>
      <c r="B18" s="48"/>
      <c r="C18" s="48"/>
      <c r="D18" s="44" t="s">
        <v>21</v>
      </c>
      <c r="E18" s="45">
        <v>198039</v>
      </c>
      <c r="F18" s="46">
        <v>193394</v>
      </c>
      <c r="G18" s="47">
        <f t="shared" si="0"/>
        <v>0.976545023959927</v>
      </c>
      <c r="H18" s="27"/>
      <c r="I18" s="27"/>
    </row>
    <row r="19" spans="1:9" ht="60.75">
      <c r="A19" s="48"/>
      <c r="B19" s="48"/>
      <c r="C19" s="48"/>
      <c r="D19" s="44" t="s">
        <v>22</v>
      </c>
      <c r="E19" s="45">
        <v>405</v>
      </c>
      <c r="F19" s="52">
        <v>107</v>
      </c>
      <c r="G19" s="47">
        <f t="shared" si="0"/>
        <v>0.2641975308641975</v>
      </c>
      <c r="H19" s="27"/>
      <c r="I19" s="27"/>
    </row>
    <row r="20" spans="1:9" ht="36.75">
      <c r="A20" s="48"/>
      <c r="B20" s="48"/>
      <c r="C20" s="48"/>
      <c r="D20" s="44" t="s">
        <v>23</v>
      </c>
      <c r="E20" s="45">
        <v>46306</v>
      </c>
      <c r="F20" s="46">
        <v>46209</v>
      </c>
      <c r="G20" s="47">
        <f t="shared" si="0"/>
        <v>0.9979052390618927</v>
      </c>
      <c r="H20" s="27"/>
      <c r="I20" s="27"/>
    </row>
    <row r="21" spans="1:9" ht="36.75">
      <c r="A21" s="48"/>
      <c r="B21" s="48"/>
      <c r="C21" s="48"/>
      <c r="D21" s="44" t="s">
        <v>24</v>
      </c>
      <c r="E21" s="45">
        <v>36194</v>
      </c>
      <c r="F21" s="46">
        <v>30706</v>
      </c>
      <c r="G21" s="47">
        <f t="shared" si="0"/>
        <v>0.8483726584516771</v>
      </c>
      <c r="H21" s="27"/>
      <c r="I21" s="27"/>
    </row>
    <row r="22" spans="1:9" ht="12.75">
      <c r="A22" s="43"/>
      <c r="B22" s="43"/>
      <c r="C22" s="43"/>
      <c r="D22" s="44"/>
      <c r="E22" s="45"/>
      <c r="F22" s="53"/>
      <c r="G22" s="49"/>
      <c r="H22" s="27"/>
      <c r="I22" s="27"/>
    </row>
    <row r="23" spans="1:9" ht="12.75">
      <c r="A23" s="38"/>
      <c r="B23" s="38"/>
      <c r="C23" s="38" t="s">
        <v>25</v>
      </c>
      <c r="D23" s="39" t="s">
        <v>26</v>
      </c>
      <c r="E23" s="40">
        <f>SUM(E24)</f>
        <v>3015</v>
      </c>
      <c r="F23" s="41">
        <f>SUM(F25)</f>
        <v>2013</v>
      </c>
      <c r="G23" s="42">
        <f>F23/E23</f>
        <v>0.6676616915422886</v>
      </c>
      <c r="H23" s="27"/>
      <c r="I23" s="27"/>
    </row>
    <row r="24" spans="1:9" ht="12.75">
      <c r="A24" s="43"/>
      <c r="B24" s="43"/>
      <c r="C24" s="43"/>
      <c r="D24" s="44" t="s">
        <v>27</v>
      </c>
      <c r="E24" s="45">
        <f>SUM(E25)</f>
        <v>3015</v>
      </c>
      <c r="F24" s="46">
        <f>SUM(F25)</f>
        <v>2013</v>
      </c>
      <c r="G24" s="47">
        <f>F24/E24</f>
        <v>0.6676616915422886</v>
      </c>
      <c r="H24" s="27"/>
      <c r="I24" s="27"/>
    </row>
    <row r="25" spans="1:9" ht="36.75">
      <c r="A25" s="48" t="s">
        <v>16</v>
      </c>
      <c r="B25" s="48"/>
      <c r="C25" s="48"/>
      <c r="D25" s="44" t="s">
        <v>28</v>
      </c>
      <c r="E25" s="45">
        <v>3015</v>
      </c>
      <c r="F25" s="46">
        <v>2013</v>
      </c>
      <c r="G25" s="47">
        <f>F25/E25</f>
        <v>0.6676616915422886</v>
      </c>
      <c r="H25" s="27"/>
      <c r="I25" s="54"/>
    </row>
    <row r="26" spans="1:9" ht="12.75">
      <c r="A26" s="43"/>
      <c r="B26" s="43"/>
      <c r="C26" s="43"/>
      <c r="D26" s="44"/>
      <c r="E26" s="45"/>
      <c r="F26" s="53"/>
      <c r="G26" s="49"/>
      <c r="H26" s="27"/>
      <c r="I26" s="27"/>
    </row>
    <row r="27" spans="1:9" ht="12.75">
      <c r="A27" s="38"/>
      <c r="B27" s="38"/>
      <c r="C27" s="38" t="s">
        <v>29</v>
      </c>
      <c r="D27" s="39" t="s">
        <v>30</v>
      </c>
      <c r="E27" s="40">
        <f>E28</f>
        <v>3985</v>
      </c>
      <c r="F27" s="55">
        <f>SUM(F28)</f>
        <v>3823</v>
      </c>
      <c r="G27" s="42">
        <f>F27/E27</f>
        <v>0.9593475533249687</v>
      </c>
      <c r="H27" s="27"/>
      <c r="I27" s="27"/>
    </row>
    <row r="28" spans="1:9" ht="12.75">
      <c r="A28" s="43"/>
      <c r="B28" s="43"/>
      <c r="C28" s="43"/>
      <c r="D28" s="44" t="s">
        <v>27</v>
      </c>
      <c r="E28" s="45">
        <f>E29</f>
        <v>3985</v>
      </c>
      <c r="F28" s="45">
        <f>SUM(F29)</f>
        <v>3823</v>
      </c>
      <c r="G28" s="47">
        <f>F28/E28</f>
        <v>0.9593475533249687</v>
      </c>
      <c r="H28" s="27"/>
      <c r="I28" s="54"/>
    </row>
    <row r="29" spans="1:9" ht="24.75">
      <c r="A29" s="48" t="s">
        <v>16</v>
      </c>
      <c r="B29" s="48"/>
      <c r="C29" s="48"/>
      <c r="D29" s="44" t="s">
        <v>31</v>
      </c>
      <c r="E29" s="45">
        <v>3985</v>
      </c>
      <c r="F29" s="46">
        <v>3823</v>
      </c>
      <c r="G29" s="47">
        <f>F29/E29</f>
        <v>0.9593475533249687</v>
      </c>
      <c r="H29" s="27"/>
      <c r="I29" s="27"/>
    </row>
    <row r="30" spans="1:9" ht="12.75">
      <c r="A30" s="43"/>
      <c r="B30" s="43"/>
      <c r="C30" s="43"/>
      <c r="D30" s="44"/>
      <c r="E30" s="45"/>
      <c r="F30" s="46"/>
      <c r="G30" s="49"/>
      <c r="H30" s="27"/>
      <c r="I30" s="27"/>
    </row>
    <row r="31" spans="1:9" s="60" customFormat="1" ht="12.75">
      <c r="A31" s="28" t="s">
        <v>32</v>
      </c>
      <c r="B31" s="28" t="s">
        <v>33</v>
      </c>
      <c r="C31" s="28"/>
      <c r="D31" s="56" t="s">
        <v>34</v>
      </c>
      <c r="E31" s="57">
        <f>SUM(E33)</f>
        <v>4000</v>
      </c>
      <c r="F31" s="58">
        <f>SUM(F33)</f>
        <v>3391</v>
      </c>
      <c r="G31" s="59">
        <f>F31/E31</f>
        <v>0.84775</v>
      </c>
      <c r="H31" s="32"/>
      <c r="I31" s="32"/>
    </row>
    <row r="32" spans="1:9" ht="12.75">
      <c r="A32" s="43"/>
      <c r="B32" s="43"/>
      <c r="C32" s="43"/>
      <c r="D32" s="44"/>
      <c r="E32" s="45"/>
      <c r="F32" s="46"/>
      <c r="G32" s="49"/>
      <c r="H32" s="27"/>
      <c r="I32" s="27"/>
    </row>
    <row r="33" spans="1:9" ht="12.75">
      <c r="A33" s="38"/>
      <c r="B33" s="38"/>
      <c r="C33" s="38" t="s">
        <v>35</v>
      </c>
      <c r="D33" s="39" t="s">
        <v>36</v>
      </c>
      <c r="E33" s="40">
        <f>SUM(E34)</f>
        <v>4000</v>
      </c>
      <c r="F33" s="41">
        <f>SUM(F34)</f>
        <v>3391</v>
      </c>
      <c r="G33" s="42">
        <f>F33/E33</f>
        <v>0.84775</v>
      </c>
      <c r="H33" s="27"/>
      <c r="I33" s="27"/>
    </row>
    <row r="34" spans="1:9" ht="12.75">
      <c r="A34" s="43"/>
      <c r="B34" s="43"/>
      <c r="C34" s="43"/>
      <c r="D34" s="44" t="s">
        <v>27</v>
      </c>
      <c r="E34" s="45">
        <f>SUM(E35:E36)</f>
        <v>4000</v>
      </c>
      <c r="F34" s="46">
        <f>SUM(F35:F36)</f>
        <v>3391</v>
      </c>
      <c r="G34" s="47">
        <f>F34/E34</f>
        <v>0.84775</v>
      </c>
      <c r="H34" s="27"/>
      <c r="I34" s="27"/>
    </row>
    <row r="35" spans="1:9" ht="25.5" customHeight="1">
      <c r="A35" s="48" t="s">
        <v>16</v>
      </c>
      <c r="B35" s="48"/>
      <c r="C35" s="48"/>
      <c r="D35" s="44" t="s">
        <v>37</v>
      </c>
      <c r="E35" s="45">
        <v>3000</v>
      </c>
      <c r="F35" s="46">
        <v>2391</v>
      </c>
      <c r="G35" s="47">
        <f>F35/E35</f>
        <v>0.797</v>
      </c>
      <c r="H35" s="27"/>
      <c r="I35" s="27"/>
    </row>
    <row r="36" spans="1:9" ht="24.75">
      <c r="A36" s="48"/>
      <c r="B36" s="48"/>
      <c r="C36" s="48"/>
      <c r="D36" s="44" t="s">
        <v>38</v>
      </c>
      <c r="E36" s="45">
        <v>1000</v>
      </c>
      <c r="F36" s="46">
        <v>1000</v>
      </c>
      <c r="G36" s="47">
        <f>F36/E36</f>
        <v>1</v>
      </c>
      <c r="H36" s="27"/>
      <c r="I36" s="27"/>
    </row>
    <row r="37" spans="1:9" ht="12.75">
      <c r="A37" s="43"/>
      <c r="B37" s="43"/>
      <c r="C37" s="43"/>
      <c r="D37" s="44"/>
      <c r="E37" s="45"/>
      <c r="F37" s="53"/>
      <c r="G37" s="49"/>
      <c r="H37" s="27"/>
      <c r="I37" s="27"/>
    </row>
    <row r="38" spans="1:9" s="60" customFormat="1" ht="12.75">
      <c r="A38" s="28" t="s">
        <v>39</v>
      </c>
      <c r="B38" s="28">
        <v>600</v>
      </c>
      <c r="C38" s="28"/>
      <c r="D38" s="56" t="s">
        <v>40</v>
      </c>
      <c r="E38" s="61">
        <f>SUM(E45,E58,E40)</f>
        <v>637251</v>
      </c>
      <c r="F38" s="61">
        <f>SUM(F45,F58,F40)</f>
        <v>586350</v>
      </c>
      <c r="G38" s="59">
        <f>F38/E38</f>
        <v>0.9201240955290773</v>
      </c>
      <c r="H38" s="32"/>
      <c r="I38" s="32"/>
    </row>
    <row r="39" spans="1:9" ht="12.75">
      <c r="A39" s="62"/>
      <c r="B39" s="62"/>
      <c r="C39" s="62"/>
      <c r="D39" s="63"/>
      <c r="E39" s="64"/>
      <c r="F39" s="65"/>
      <c r="G39" s="49"/>
      <c r="H39" s="27"/>
      <c r="I39" s="27"/>
    </row>
    <row r="40" spans="1:9" s="66" customFormat="1" ht="12.75">
      <c r="A40" s="38"/>
      <c r="B40" s="38"/>
      <c r="C40" s="38" t="s">
        <v>41</v>
      </c>
      <c r="D40" s="39" t="s">
        <v>42</v>
      </c>
      <c r="E40" s="40">
        <f>E41</f>
        <v>61800</v>
      </c>
      <c r="F40" s="40">
        <f>SUM(F41)</f>
        <v>60973</v>
      </c>
      <c r="G40" s="42">
        <f>F40/E40</f>
        <v>0.9866181229773463</v>
      </c>
      <c r="H40" s="27"/>
      <c r="I40" s="27"/>
    </row>
    <row r="41" spans="1:9" ht="12.75">
      <c r="A41" s="62"/>
      <c r="B41" s="62"/>
      <c r="C41" s="62"/>
      <c r="D41" s="63" t="s">
        <v>43</v>
      </c>
      <c r="E41" s="67">
        <f>SUM(E42:E43)</f>
        <v>61800</v>
      </c>
      <c r="F41" s="67">
        <f>SUM(F42:F43)</f>
        <v>60973</v>
      </c>
      <c r="G41" s="47">
        <f>F41/E41</f>
        <v>0.9866181229773463</v>
      </c>
      <c r="H41" s="27"/>
      <c r="I41" s="27"/>
    </row>
    <row r="42" spans="1:9" ht="24.75">
      <c r="A42" s="68" t="s">
        <v>16</v>
      </c>
      <c r="B42" s="68"/>
      <c r="C42" s="68"/>
      <c r="D42" s="44" t="s">
        <v>44</v>
      </c>
      <c r="E42" s="45">
        <v>60000</v>
      </c>
      <c r="F42" s="46">
        <v>59688</v>
      </c>
      <c r="G42" s="47">
        <f>F42/E42</f>
        <v>0.9948</v>
      </c>
      <c r="H42" s="27"/>
      <c r="I42" s="27"/>
    </row>
    <row r="43" spans="1:9" ht="24.75">
      <c r="A43" s="68"/>
      <c r="B43" s="68"/>
      <c r="C43" s="68"/>
      <c r="D43" s="44" t="s">
        <v>45</v>
      </c>
      <c r="E43" s="45">
        <v>1800</v>
      </c>
      <c r="F43" s="46">
        <v>1285</v>
      </c>
      <c r="G43" s="47">
        <f>F43/E43</f>
        <v>0.7138888888888889</v>
      </c>
      <c r="H43" s="27"/>
      <c r="I43" s="27"/>
    </row>
    <row r="44" spans="1:9" ht="12.75">
      <c r="A44" s="43"/>
      <c r="B44" s="43"/>
      <c r="C44" s="43"/>
      <c r="D44" s="44"/>
      <c r="E44" s="45"/>
      <c r="F44" s="45"/>
      <c r="G44" s="47"/>
      <c r="H44" s="27"/>
      <c r="I44" s="27"/>
    </row>
    <row r="45" spans="1:9" ht="12.75">
      <c r="A45" s="38"/>
      <c r="B45" s="38"/>
      <c r="C45" s="38">
        <v>60016</v>
      </c>
      <c r="D45" s="39" t="s">
        <v>46</v>
      </c>
      <c r="E45" s="40">
        <f>E46+E50</f>
        <v>526451</v>
      </c>
      <c r="F45" s="40">
        <f>F46+F50</f>
        <v>476377</v>
      </c>
      <c r="G45" s="42">
        <f>F45/E45</f>
        <v>0.9048838353427004</v>
      </c>
      <c r="H45" s="27"/>
      <c r="I45" s="27"/>
    </row>
    <row r="46" spans="1:9" ht="12.75">
      <c r="A46" s="43"/>
      <c r="B46" s="43"/>
      <c r="C46" s="43"/>
      <c r="D46" s="44" t="s">
        <v>27</v>
      </c>
      <c r="E46" s="45">
        <f>SUM(E47:E48)</f>
        <v>244451</v>
      </c>
      <c r="F46" s="45">
        <f>SUM(F47:F48)</f>
        <v>244165</v>
      </c>
      <c r="G46" s="47">
        <f>F46/E46</f>
        <v>0.9988300313764312</v>
      </c>
      <c r="H46" s="27"/>
      <c r="I46" s="27"/>
    </row>
    <row r="47" spans="1:9" ht="12.75">
      <c r="A47" s="48" t="s">
        <v>16</v>
      </c>
      <c r="B47" s="48"/>
      <c r="C47" s="48"/>
      <c r="D47" s="44" t="s">
        <v>47</v>
      </c>
      <c r="E47" s="45">
        <f>1594+242239+435</f>
        <v>244268</v>
      </c>
      <c r="F47" s="45">
        <f>1549+242182+434</f>
        <v>244165</v>
      </c>
      <c r="G47" s="47">
        <f>F47/E47</f>
        <v>0.9995783319960044</v>
      </c>
      <c r="H47" s="27"/>
      <c r="I47" s="27"/>
    </row>
    <row r="48" spans="1:9" ht="36.75">
      <c r="A48" s="48"/>
      <c r="B48" s="48"/>
      <c r="C48" s="48"/>
      <c r="D48" s="44" t="s">
        <v>48</v>
      </c>
      <c r="E48" s="45">
        <v>183</v>
      </c>
      <c r="F48" s="45">
        <v>0</v>
      </c>
      <c r="G48" s="47">
        <f>F48/E48</f>
        <v>0</v>
      </c>
      <c r="H48" s="27"/>
      <c r="I48" s="27"/>
    </row>
    <row r="49" spans="1:9" ht="12.75">
      <c r="A49" s="43"/>
      <c r="B49" s="43"/>
      <c r="C49" s="43"/>
      <c r="D49" s="44"/>
      <c r="E49" s="45"/>
      <c r="F49" s="45"/>
      <c r="G49" s="47"/>
      <c r="H49" s="27"/>
      <c r="I49" s="27"/>
    </row>
    <row r="50" spans="1:9" ht="12.75">
      <c r="A50" s="43"/>
      <c r="B50" s="43"/>
      <c r="C50" s="43"/>
      <c r="D50" s="44" t="s">
        <v>20</v>
      </c>
      <c r="E50" s="45">
        <f>SUM(E51:E56)</f>
        <v>282000</v>
      </c>
      <c r="F50" s="45">
        <f>SUM(F51:F56)</f>
        <v>232212</v>
      </c>
      <c r="G50" s="47">
        <f aca="true" t="shared" si="1" ref="G50:G56">F50/E50</f>
        <v>0.8234468085106383</v>
      </c>
      <c r="H50" s="27"/>
      <c r="I50" s="27"/>
    </row>
    <row r="51" spans="1:9" ht="24.75">
      <c r="A51" s="48" t="s">
        <v>16</v>
      </c>
      <c r="B51" s="48"/>
      <c r="C51" s="48"/>
      <c r="D51" s="44" t="s">
        <v>49</v>
      </c>
      <c r="E51" s="45">
        <v>90000</v>
      </c>
      <c r="F51" s="45">
        <v>89881</v>
      </c>
      <c r="G51" s="47">
        <f t="shared" si="1"/>
        <v>0.9986777777777778</v>
      </c>
      <c r="H51" s="27"/>
      <c r="I51" s="27"/>
    </row>
    <row r="52" spans="1:9" ht="24.75">
      <c r="A52" s="48"/>
      <c r="B52" s="48"/>
      <c r="C52" s="48"/>
      <c r="D52" s="44" t="s">
        <v>50</v>
      </c>
      <c r="E52" s="45">
        <v>85000</v>
      </c>
      <c r="F52" s="45">
        <v>75101</v>
      </c>
      <c r="G52" s="47">
        <f t="shared" si="1"/>
        <v>0.8835411764705883</v>
      </c>
      <c r="H52" s="27"/>
      <c r="I52" s="27"/>
    </row>
    <row r="53" spans="1:9" ht="36.75">
      <c r="A53" s="48"/>
      <c r="B53" s="48"/>
      <c r="C53" s="48"/>
      <c r="D53" s="44" t="s">
        <v>51</v>
      </c>
      <c r="E53" s="45">
        <v>20000</v>
      </c>
      <c r="F53" s="45">
        <v>19642</v>
      </c>
      <c r="G53" s="47">
        <f t="shared" si="1"/>
        <v>0.9821</v>
      </c>
      <c r="H53" s="27"/>
      <c r="I53" s="27"/>
    </row>
    <row r="54" spans="1:9" ht="36.75">
      <c r="A54" s="48"/>
      <c r="B54" s="48"/>
      <c r="C54" s="48"/>
      <c r="D54" s="44" t="s">
        <v>52</v>
      </c>
      <c r="E54" s="45">
        <v>15000</v>
      </c>
      <c r="F54" s="45">
        <v>13420</v>
      </c>
      <c r="G54" s="47">
        <f t="shared" si="1"/>
        <v>0.8946666666666667</v>
      </c>
      <c r="H54" s="27"/>
      <c r="I54" s="27"/>
    </row>
    <row r="55" spans="1:9" ht="12.75">
      <c r="A55" s="48"/>
      <c r="B55" s="48"/>
      <c r="C55" s="48"/>
      <c r="D55" s="44" t="s">
        <v>53</v>
      </c>
      <c r="E55" s="45">
        <v>36000</v>
      </c>
      <c r="F55" s="45">
        <v>34168</v>
      </c>
      <c r="G55" s="47">
        <f t="shared" si="1"/>
        <v>0.9491111111111111</v>
      </c>
      <c r="H55" s="27"/>
      <c r="I55" s="27"/>
    </row>
    <row r="56" spans="1:9" ht="24.75">
      <c r="A56" s="48"/>
      <c r="B56" s="48"/>
      <c r="C56" s="48"/>
      <c r="D56" s="44" t="s">
        <v>54</v>
      </c>
      <c r="E56" s="45">
        <v>36000</v>
      </c>
      <c r="F56" s="45">
        <v>0</v>
      </c>
      <c r="G56" s="47">
        <f t="shared" si="1"/>
        <v>0</v>
      </c>
      <c r="H56" s="27"/>
      <c r="I56" s="27"/>
    </row>
    <row r="57" spans="1:9" ht="12.75">
      <c r="A57" s="43"/>
      <c r="B57" s="43"/>
      <c r="C57" s="43"/>
      <c r="D57" s="44"/>
      <c r="E57" s="45"/>
      <c r="F57" s="45"/>
      <c r="G57" s="47"/>
      <c r="H57" s="27"/>
      <c r="I57" s="27"/>
    </row>
    <row r="58" spans="1:9" ht="12.75">
      <c r="A58" s="38"/>
      <c r="B58" s="38"/>
      <c r="C58" s="38">
        <v>60017</v>
      </c>
      <c r="D58" s="39" t="s">
        <v>55</v>
      </c>
      <c r="E58" s="40">
        <f>E59</f>
        <v>49000</v>
      </c>
      <c r="F58" s="40">
        <f>F59</f>
        <v>49000</v>
      </c>
      <c r="G58" s="42">
        <f>F58/E58</f>
        <v>1</v>
      </c>
      <c r="H58" s="27"/>
      <c r="I58" s="27"/>
    </row>
    <row r="59" spans="1:9" ht="12.75">
      <c r="A59" s="43"/>
      <c r="B59" s="43"/>
      <c r="C59" s="43"/>
      <c r="D59" s="44" t="s">
        <v>27</v>
      </c>
      <c r="E59" s="45">
        <f>SUM(E60:E60)</f>
        <v>49000</v>
      </c>
      <c r="F59" s="45">
        <f>SUM(F60:F60)</f>
        <v>49000</v>
      </c>
      <c r="G59" s="47">
        <f>F59/E59</f>
        <v>1</v>
      </c>
      <c r="H59" s="27"/>
      <c r="I59" s="27"/>
    </row>
    <row r="60" spans="1:9" ht="24.75">
      <c r="A60" s="48" t="s">
        <v>16</v>
      </c>
      <c r="B60" s="48"/>
      <c r="C60" s="48"/>
      <c r="D60" s="44" t="s">
        <v>56</v>
      </c>
      <c r="E60" s="45">
        <v>49000</v>
      </c>
      <c r="F60" s="45">
        <v>49000</v>
      </c>
      <c r="G60" s="47">
        <f>F60/E60</f>
        <v>1</v>
      </c>
      <c r="H60" s="27"/>
      <c r="I60" s="27"/>
    </row>
    <row r="61" spans="1:9" ht="12.75">
      <c r="A61" s="43"/>
      <c r="B61" s="43"/>
      <c r="C61" s="43"/>
      <c r="D61" s="44"/>
      <c r="E61" s="45"/>
      <c r="F61" s="45"/>
      <c r="G61" s="47"/>
      <c r="H61" s="27"/>
      <c r="I61" s="27"/>
    </row>
    <row r="62" spans="1:9" s="60" customFormat="1" ht="12.75">
      <c r="A62" s="28" t="s">
        <v>57</v>
      </c>
      <c r="B62" s="28">
        <v>700</v>
      </c>
      <c r="C62" s="28"/>
      <c r="D62" s="56" t="s">
        <v>58</v>
      </c>
      <c r="E62" s="61">
        <f>SUM(E64,E75)</f>
        <v>351188</v>
      </c>
      <c r="F62" s="61">
        <f>SUM(F64,F75)</f>
        <v>270948</v>
      </c>
      <c r="G62" s="59">
        <f>F62/E62</f>
        <v>0.771518389011014</v>
      </c>
      <c r="H62" s="32"/>
      <c r="I62" s="32"/>
    </row>
    <row r="63" spans="1:9" ht="12.75">
      <c r="A63" s="43"/>
      <c r="B63" s="43"/>
      <c r="C63" s="43"/>
      <c r="D63" s="44"/>
      <c r="E63" s="45"/>
      <c r="F63" s="45"/>
      <c r="G63" s="47"/>
      <c r="H63" s="27"/>
      <c r="I63" s="27"/>
    </row>
    <row r="64" spans="1:9" ht="24.75">
      <c r="A64" s="38"/>
      <c r="B64" s="38"/>
      <c r="C64" s="38">
        <v>70005</v>
      </c>
      <c r="D64" s="39" t="s">
        <v>59</v>
      </c>
      <c r="E64" s="40">
        <f>SUM(E65,E71)</f>
        <v>196188</v>
      </c>
      <c r="F64" s="40">
        <f>SUM(F65,F71)</f>
        <v>115948</v>
      </c>
      <c r="G64" s="42">
        <f aca="true" t="shared" si="2" ref="G64:G69">F64/E64</f>
        <v>0.5910045466593268</v>
      </c>
      <c r="H64" s="27"/>
      <c r="I64" s="27"/>
    </row>
    <row r="65" spans="1:9" ht="12.75">
      <c r="A65" s="43"/>
      <c r="B65" s="43"/>
      <c r="C65" s="43"/>
      <c r="D65" s="44" t="s">
        <v>27</v>
      </c>
      <c r="E65" s="51">
        <f>SUM(E66:E69)</f>
        <v>106188</v>
      </c>
      <c r="F65" s="51">
        <f>SUM(F66:F69)</f>
        <v>69584</v>
      </c>
      <c r="G65" s="47">
        <f t="shared" si="2"/>
        <v>0.6552906166421818</v>
      </c>
      <c r="H65" s="27"/>
      <c r="I65" s="27"/>
    </row>
    <row r="66" spans="1:9" ht="36.75">
      <c r="A66" s="48" t="s">
        <v>16</v>
      </c>
      <c r="B66" s="48"/>
      <c r="C66" s="48"/>
      <c r="D66" s="44" t="s">
        <v>60</v>
      </c>
      <c r="E66" s="45">
        <v>75073</v>
      </c>
      <c r="F66" s="45">
        <v>49229</v>
      </c>
      <c r="G66" s="47">
        <f t="shared" si="2"/>
        <v>0.655748404885911</v>
      </c>
      <c r="H66" s="27"/>
      <c r="I66" s="27"/>
    </row>
    <row r="67" spans="1:9" ht="12.75">
      <c r="A67" s="48"/>
      <c r="B67" s="48"/>
      <c r="C67" s="48"/>
      <c r="D67" s="44" t="s">
        <v>61</v>
      </c>
      <c r="E67" s="45">
        <v>6115</v>
      </c>
      <c r="F67" s="45">
        <v>4173</v>
      </c>
      <c r="G67" s="47">
        <f t="shared" si="2"/>
        <v>0.682420278004906</v>
      </c>
      <c r="H67" s="27"/>
      <c r="I67" s="27"/>
    </row>
    <row r="68" spans="1:9" ht="12.75">
      <c r="A68" s="48"/>
      <c r="B68" s="48"/>
      <c r="C68" s="48"/>
      <c r="D68" s="44" t="s">
        <v>62</v>
      </c>
      <c r="E68" s="45">
        <v>5000</v>
      </c>
      <c r="F68" s="45">
        <v>0</v>
      </c>
      <c r="G68" s="47">
        <f t="shared" si="2"/>
        <v>0</v>
      </c>
      <c r="H68" s="27"/>
      <c r="I68" s="27"/>
    </row>
    <row r="69" spans="1:9" ht="12.75">
      <c r="A69" s="48"/>
      <c r="B69" s="48"/>
      <c r="C69" s="48"/>
      <c r="D69" s="44" t="s">
        <v>63</v>
      </c>
      <c r="E69" s="45">
        <v>20000</v>
      </c>
      <c r="F69" s="45">
        <v>16182</v>
      </c>
      <c r="G69" s="47">
        <f t="shared" si="2"/>
        <v>0.8091</v>
      </c>
      <c r="H69" s="27"/>
      <c r="I69" s="27"/>
    </row>
    <row r="70" spans="1:9" ht="12.75">
      <c r="A70" s="43"/>
      <c r="B70" s="43"/>
      <c r="C70" s="43"/>
      <c r="D70" s="44"/>
      <c r="E70" s="45"/>
      <c r="F70" s="45"/>
      <c r="G70" s="47"/>
      <c r="H70" s="27"/>
      <c r="I70" s="27"/>
    </row>
    <row r="71" spans="1:9" ht="12.75">
      <c r="A71" s="43"/>
      <c r="B71" s="43"/>
      <c r="C71" s="43"/>
      <c r="D71" s="44" t="s">
        <v>20</v>
      </c>
      <c r="E71" s="45">
        <f>SUM(E72:E73)</f>
        <v>90000</v>
      </c>
      <c r="F71" s="45">
        <f>SUM(F72:F73)</f>
        <v>46364</v>
      </c>
      <c r="G71" s="47">
        <f>F71/E71</f>
        <v>0.5151555555555556</v>
      </c>
      <c r="H71" s="27"/>
      <c r="I71" s="27"/>
    </row>
    <row r="72" spans="1:9" ht="12.75">
      <c r="A72" s="48" t="s">
        <v>16</v>
      </c>
      <c r="B72" s="48"/>
      <c r="C72" s="48"/>
      <c r="D72" s="44" t="s">
        <v>64</v>
      </c>
      <c r="E72" s="45">
        <v>60000</v>
      </c>
      <c r="F72" s="45">
        <v>17346</v>
      </c>
      <c r="G72" s="47">
        <f>F72/E72</f>
        <v>0.2891</v>
      </c>
      <c r="H72" s="27"/>
      <c r="I72" s="27"/>
    </row>
    <row r="73" spans="1:9" ht="24.75">
      <c r="A73" s="48"/>
      <c r="B73" s="48"/>
      <c r="C73" s="48"/>
      <c r="D73" s="44" t="s">
        <v>65</v>
      </c>
      <c r="E73" s="45">
        <v>30000</v>
      </c>
      <c r="F73" s="45">
        <v>29018</v>
      </c>
      <c r="G73" s="47">
        <f>F73/E73</f>
        <v>0.9672666666666667</v>
      </c>
      <c r="H73" s="27"/>
      <c r="I73" s="27"/>
    </row>
    <row r="74" spans="1:9" ht="12.75">
      <c r="A74" s="43"/>
      <c r="B74" s="43"/>
      <c r="C74" s="43"/>
      <c r="D74" s="44"/>
      <c r="E74" s="45"/>
      <c r="F74" s="45"/>
      <c r="G74" s="47"/>
      <c r="H74" s="27"/>
      <c r="I74" s="27"/>
    </row>
    <row r="75" spans="1:9" ht="12.75">
      <c r="A75" s="38"/>
      <c r="B75" s="38"/>
      <c r="C75" s="38">
        <v>70095</v>
      </c>
      <c r="D75" s="39" t="s">
        <v>30</v>
      </c>
      <c r="E75" s="40">
        <f>SUM(E76)</f>
        <v>155000</v>
      </c>
      <c r="F75" s="40">
        <f>SUM(F76)</f>
        <v>155000</v>
      </c>
      <c r="G75" s="42">
        <f>F75/E75</f>
        <v>1</v>
      </c>
      <c r="H75" s="27"/>
      <c r="I75" s="27"/>
    </row>
    <row r="76" spans="1:9" ht="12.75">
      <c r="A76" s="43"/>
      <c r="B76" s="43"/>
      <c r="C76" s="43"/>
      <c r="D76" s="44" t="s">
        <v>27</v>
      </c>
      <c r="E76" s="45">
        <f>SUM(E77:E77)</f>
        <v>155000</v>
      </c>
      <c r="F76" s="45">
        <f>SUM(F77:F77)</f>
        <v>155000</v>
      </c>
      <c r="G76" s="47">
        <f>F76/E76</f>
        <v>1</v>
      </c>
      <c r="H76" s="27"/>
      <c r="I76" s="27"/>
    </row>
    <row r="77" spans="1:9" ht="48.75">
      <c r="A77" s="48" t="s">
        <v>16</v>
      </c>
      <c r="B77" s="48"/>
      <c r="C77" s="48"/>
      <c r="D77" s="44" t="s">
        <v>66</v>
      </c>
      <c r="E77" s="45">
        <v>155000</v>
      </c>
      <c r="F77" s="45">
        <v>155000</v>
      </c>
      <c r="G77" s="47">
        <f>F77/E77</f>
        <v>1</v>
      </c>
      <c r="H77" s="27"/>
      <c r="I77" s="27"/>
    </row>
    <row r="78" spans="1:9" ht="12.75">
      <c r="A78" s="43"/>
      <c r="B78" s="43"/>
      <c r="C78" s="43"/>
      <c r="D78" s="69"/>
      <c r="E78" s="45"/>
      <c r="F78" s="45"/>
      <c r="G78" s="47"/>
      <c r="H78" s="27"/>
      <c r="I78" s="27"/>
    </row>
    <row r="79" spans="1:9" s="60" customFormat="1" ht="12.75">
      <c r="A79" s="28" t="s">
        <v>67</v>
      </c>
      <c r="B79" s="28">
        <v>710</v>
      </c>
      <c r="C79" s="28"/>
      <c r="D79" s="56" t="s">
        <v>68</v>
      </c>
      <c r="E79" s="61">
        <f>SUM(E81,E85,E91,E95)</f>
        <v>112812</v>
      </c>
      <c r="F79" s="61">
        <f>SUM(F81,F85,F91,F95)</f>
        <v>30185</v>
      </c>
      <c r="G79" s="59">
        <f>F79/E79</f>
        <v>0.2675690529376307</v>
      </c>
      <c r="H79" s="32"/>
      <c r="I79" s="32"/>
    </row>
    <row r="80" spans="1:9" ht="12.75">
      <c r="A80" s="43"/>
      <c r="B80" s="43"/>
      <c r="C80" s="43"/>
      <c r="D80" s="44"/>
      <c r="E80" s="45"/>
      <c r="F80" s="45"/>
      <c r="G80" s="47"/>
      <c r="H80" s="27"/>
      <c r="I80" s="27"/>
    </row>
    <row r="81" spans="1:9" ht="12.75">
      <c r="A81" s="43"/>
      <c r="B81" s="43"/>
      <c r="C81" s="70" t="s">
        <v>69</v>
      </c>
      <c r="D81" s="71" t="s">
        <v>70</v>
      </c>
      <c r="E81" s="55">
        <f>SUM(E82)</f>
        <v>10000</v>
      </c>
      <c r="F81" s="55">
        <f>SUM(F82)</f>
        <v>201</v>
      </c>
      <c r="G81" s="42">
        <f>F81/E81</f>
        <v>0.0201</v>
      </c>
      <c r="H81" s="27"/>
      <c r="I81" s="27"/>
    </row>
    <row r="82" spans="1:9" ht="12.75">
      <c r="A82" s="43"/>
      <c r="B82" s="43"/>
      <c r="C82" s="43"/>
      <c r="D82" s="44" t="s">
        <v>27</v>
      </c>
      <c r="E82" s="45">
        <f>SUM(E83)</f>
        <v>10000</v>
      </c>
      <c r="F82" s="45">
        <f>SUM(F83)</f>
        <v>201</v>
      </c>
      <c r="G82" s="47">
        <f>F82/E82</f>
        <v>0.0201</v>
      </c>
      <c r="H82" s="27"/>
      <c r="I82" s="27"/>
    </row>
    <row r="83" spans="1:9" ht="12.75">
      <c r="A83" s="43"/>
      <c r="B83" s="43"/>
      <c r="C83" s="43"/>
      <c r="D83" s="44" t="s">
        <v>71</v>
      </c>
      <c r="E83" s="45">
        <v>10000</v>
      </c>
      <c r="F83" s="45">
        <v>201</v>
      </c>
      <c r="G83" s="47">
        <f>F83/E83</f>
        <v>0.0201</v>
      </c>
      <c r="H83" s="27"/>
      <c r="I83" s="27"/>
    </row>
    <row r="84" spans="1:9" ht="12.75">
      <c r="A84" s="43"/>
      <c r="B84" s="43"/>
      <c r="C84" s="43"/>
      <c r="D84" s="44"/>
      <c r="E84" s="45"/>
      <c r="F84" s="45"/>
      <c r="G84" s="42"/>
      <c r="H84" s="27"/>
      <c r="I84" s="27"/>
    </row>
    <row r="85" spans="1:9" ht="12.75">
      <c r="A85" s="38"/>
      <c r="B85" s="38"/>
      <c r="C85" s="38">
        <v>71014</v>
      </c>
      <c r="D85" s="39" t="s">
        <v>72</v>
      </c>
      <c r="E85" s="40">
        <f>SUM(E86)</f>
        <v>97312</v>
      </c>
      <c r="F85" s="40">
        <f>SUM(F86)</f>
        <v>24484</v>
      </c>
      <c r="G85" s="42">
        <f>F85/E85</f>
        <v>0.25160309108845774</v>
      </c>
      <c r="H85" s="27"/>
      <c r="I85" s="27"/>
    </row>
    <row r="86" spans="1:9" ht="12.75">
      <c r="A86" s="43"/>
      <c r="B86" s="43"/>
      <c r="C86" s="43"/>
      <c r="D86" s="44" t="s">
        <v>27</v>
      </c>
      <c r="E86" s="45">
        <f>SUM(E87:E89)</f>
        <v>97312</v>
      </c>
      <c r="F86" s="45">
        <f>SUM(F87:F89)</f>
        <v>24484</v>
      </c>
      <c r="G86" s="47">
        <f>F86/E86</f>
        <v>0.25160309108845774</v>
      </c>
      <c r="H86" s="27"/>
      <c r="I86" s="27"/>
    </row>
    <row r="87" spans="1:9" ht="36.75">
      <c r="A87" s="48" t="s">
        <v>16</v>
      </c>
      <c r="B87" s="48"/>
      <c r="C87" s="48"/>
      <c r="D87" s="44" t="s">
        <v>73</v>
      </c>
      <c r="E87" s="72">
        <v>16500</v>
      </c>
      <c r="F87" s="72">
        <v>16081</v>
      </c>
      <c r="G87" s="47">
        <f>F87/E87</f>
        <v>0.9746060606060606</v>
      </c>
      <c r="H87" s="27"/>
      <c r="I87" s="27"/>
    </row>
    <row r="88" spans="1:9" ht="12.75">
      <c r="A88" s="48"/>
      <c r="B88" s="48"/>
      <c r="C88" s="48"/>
      <c r="D88" s="44" t="s">
        <v>74</v>
      </c>
      <c r="E88" s="45">
        <v>78616</v>
      </c>
      <c r="F88" s="45">
        <v>6207</v>
      </c>
      <c r="G88" s="47">
        <f>F88/E88</f>
        <v>0.07895339371120383</v>
      </c>
      <c r="H88" s="27"/>
      <c r="I88" s="27"/>
    </row>
    <row r="89" spans="1:9" ht="12.75">
      <c r="A89" s="48"/>
      <c r="B89" s="48"/>
      <c r="C89" s="48"/>
      <c r="D89" s="44" t="s">
        <v>75</v>
      </c>
      <c r="E89" s="45">
        <v>2196</v>
      </c>
      <c r="F89" s="45">
        <v>2196</v>
      </c>
      <c r="G89" s="47">
        <f>F89/E89</f>
        <v>1</v>
      </c>
      <c r="H89" s="27"/>
      <c r="I89" s="27"/>
    </row>
    <row r="90" spans="1:9" ht="12.75">
      <c r="A90" s="43"/>
      <c r="B90" s="43"/>
      <c r="C90" s="43"/>
      <c r="D90" s="44"/>
      <c r="E90" s="45"/>
      <c r="F90" s="45"/>
      <c r="G90" s="47"/>
      <c r="H90" s="27"/>
      <c r="I90" s="27"/>
    </row>
    <row r="91" spans="1:9" ht="12.75">
      <c r="A91" s="38"/>
      <c r="B91" s="38"/>
      <c r="C91" s="38">
        <v>71035</v>
      </c>
      <c r="D91" s="39" t="s">
        <v>76</v>
      </c>
      <c r="E91" s="40">
        <f>SUM(E92)</f>
        <v>500</v>
      </c>
      <c r="F91" s="40">
        <f>SUM(F92)</f>
        <v>500</v>
      </c>
      <c r="G91" s="42">
        <f>F91/E91</f>
        <v>1</v>
      </c>
      <c r="H91" s="27"/>
      <c r="I91" s="27"/>
    </row>
    <row r="92" spans="1:9" ht="12.75">
      <c r="A92" s="43"/>
      <c r="B92" s="43"/>
      <c r="C92" s="43"/>
      <c r="D92" s="44" t="s">
        <v>77</v>
      </c>
      <c r="E92" s="45">
        <f>SUM(E93)</f>
        <v>500</v>
      </c>
      <c r="F92" s="45">
        <f>SUM(F93)</f>
        <v>500</v>
      </c>
      <c r="G92" s="47">
        <f>F92/E92</f>
        <v>1</v>
      </c>
      <c r="H92" s="27"/>
      <c r="I92" s="27"/>
    </row>
    <row r="93" spans="1:9" ht="60" customHeight="1">
      <c r="A93" s="48" t="s">
        <v>16</v>
      </c>
      <c r="B93" s="48"/>
      <c r="C93" s="48"/>
      <c r="D93" s="44" t="s">
        <v>78</v>
      </c>
      <c r="E93" s="45">
        <v>500</v>
      </c>
      <c r="F93" s="45">
        <v>500</v>
      </c>
      <c r="G93" s="47">
        <f>F93/E93</f>
        <v>1</v>
      </c>
      <c r="H93" s="27"/>
      <c r="I93" s="27"/>
    </row>
    <row r="94" spans="1:9" ht="12.75">
      <c r="A94" s="43"/>
      <c r="B94" s="43"/>
      <c r="C94" s="43"/>
      <c r="D94" s="44"/>
      <c r="E94" s="45"/>
      <c r="F94" s="45"/>
      <c r="G94" s="47"/>
      <c r="H94" s="27"/>
      <c r="I94" s="27"/>
    </row>
    <row r="95" spans="1:9" ht="12.75">
      <c r="A95" s="70"/>
      <c r="B95" s="70"/>
      <c r="C95" s="70" t="s">
        <v>79</v>
      </c>
      <c r="D95" s="71" t="s">
        <v>30</v>
      </c>
      <c r="E95" s="55">
        <f>E96</f>
        <v>5000</v>
      </c>
      <c r="F95" s="55">
        <f>F96</f>
        <v>5000</v>
      </c>
      <c r="G95" s="42">
        <f>F95/E95</f>
        <v>1</v>
      </c>
      <c r="H95" s="27"/>
      <c r="I95" s="27"/>
    </row>
    <row r="96" spans="1:9" ht="12.75">
      <c r="A96" s="70"/>
      <c r="B96" s="70"/>
      <c r="C96" s="70"/>
      <c r="D96" s="44" t="s">
        <v>77</v>
      </c>
      <c r="E96" s="55">
        <f>SUM(E97)</f>
        <v>5000</v>
      </c>
      <c r="F96" s="55">
        <f>SUM(F97)</f>
        <v>5000</v>
      </c>
      <c r="G96" s="42">
        <f>F96/E96</f>
        <v>1</v>
      </c>
      <c r="H96" s="27"/>
      <c r="I96" s="27"/>
    </row>
    <row r="97" spans="1:9" ht="48.75">
      <c r="A97" s="48" t="s">
        <v>80</v>
      </c>
      <c r="B97" s="48"/>
      <c r="C97" s="48"/>
      <c r="D97" s="44" t="s">
        <v>81</v>
      </c>
      <c r="E97" s="45">
        <v>5000</v>
      </c>
      <c r="F97" s="45">
        <v>5000</v>
      </c>
      <c r="G97" s="47">
        <f>F97/E97</f>
        <v>1</v>
      </c>
      <c r="H97" s="27"/>
      <c r="I97" s="27"/>
    </row>
    <row r="98" spans="1:9" ht="12.75">
      <c r="A98" s="43"/>
      <c r="B98" s="43"/>
      <c r="C98" s="43"/>
      <c r="D98" s="44"/>
      <c r="E98" s="45"/>
      <c r="F98" s="45"/>
      <c r="G98" s="47"/>
      <c r="H98" s="27"/>
      <c r="I98" s="27"/>
    </row>
    <row r="99" spans="1:9" s="60" customFormat="1" ht="12.75">
      <c r="A99" s="28" t="s">
        <v>82</v>
      </c>
      <c r="B99" s="28">
        <v>750</v>
      </c>
      <c r="C99" s="28"/>
      <c r="D99" s="56" t="s">
        <v>83</v>
      </c>
      <c r="E99" s="57">
        <f>SUM(E101,E107,E112,E123,E128)</f>
        <v>2535700</v>
      </c>
      <c r="F99" s="57">
        <f>SUM(F101,F107,F112,F123,F128)</f>
        <v>2347590</v>
      </c>
      <c r="G99" s="59">
        <f>F99/E99</f>
        <v>0.9258153567062349</v>
      </c>
      <c r="H99" s="32"/>
      <c r="I99" s="32"/>
    </row>
    <row r="100" spans="1:9" ht="12.75">
      <c r="A100" s="43"/>
      <c r="B100" s="43"/>
      <c r="C100" s="43"/>
      <c r="D100" s="44"/>
      <c r="E100" s="45"/>
      <c r="F100" s="45"/>
      <c r="G100" s="47"/>
      <c r="H100" s="27"/>
      <c r="I100" s="27"/>
    </row>
    <row r="101" spans="1:9" ht="12.75">
      <c r="A101" s="38"/>
      <c r="B101" s="38"/>
      <c r="C101" s="38">
        <v>75011</v>
      </c>
      <c r="D101" s="39" t="s">
        <v>84</v>
      </c>
      <c r="E101" s="40">
        <f>E102</f>
        <v>75589</v>
      </c>
      <c r="F101" s="40">
        <f>F102</f>
        <v>75589</v>
      </c>
      <c r="G101" s="42">
        <f>F101/E101</f>
        <v>1</v>
      </c>
      <c r="H101" s="27"/>
      <c r="I101" s="27"/>
    </row>
    <row r="102" spans="1:9" ht="12.75">
      <c r="A102" s="43"/>
      <c r="B102" s="43"/>
      <c r="C102" s="43"/>
      <c r="D102" s="44" t="s">
        <v>27</v>
      </c>
      <c r="E102" s="51">
        <f>SUM(E103:E105)</f>
        <v>75589</v>
      </c>
      <c r="F102" s="51">
        <f>SUM(F103:F105)</f>
        <v>75589</v>
      </c>
      <c r="G102" s="47">
        <f>F102/E102</f>
        <v>1</v>
      </c>
      <c r="H102" s="27"/>
      <c r="I102" s="27"/>
    </row>
    <row r="103" spans="1:9" ht="24.75">
      <c r="A103" s="48" t="s">
        <v>80</v>
      </c>
      <c r="B103" s="48"/>
      <c r="C103" s="48"/>
      <c r="D103" s="44" t="s">
        <v>85</v>
      </c>
      <c r="E103" s="45">
        <v>69589</v>
      </c>
      <c r="F103" s="45">
        <v>69589</v>
      </c>
      <c r="G103" s="47">
        <f>F103/E103</f>
        <v>1</v>
      </c>
      <c r="H103" s="27"/>
      <c r="I103" s="27"/>
    </row>
    <row r="104" spans="1:9" ht="12.75">
      <c r="A104" s="48"/>
      <c r="B104" s="48"/>
      <c r="C104" s="48"/>
      <c r="D104" s="44" t="s">
        <v>86</v>
      </c>
      <c r="E104" s="45">
        <v>4000</v>
      </c>
      <c r="F104" s="45">
        <v>4000</v>
      </c>
      <c r="G104" s="47">
        <f>F104/E104</f>
        <v>1</v>
      </c>
      <c r="H104" s="27"/>
      <c r="I104" s="27"/>
    </row>
    <row r="105" spans="1:9" ht="12.75">
      <c r="A105" s="73"/>
      <c r="B105" s="73"/>
      <c r="C105" s="73"/>
      <c r="D105" s="44" t="s">
        <v>75</v>
      </c>
      <c r="E105" s="45">
        <v>2000</v>
      </c>
      <c r="F105" s="45">
        <v>2000</v>
      </c>
      <c r="G105" s="47">
        <f>F105/E105</f>
        <v>1</v>
      </c>
      <c r="H105" s="27"/>
      <c r="I105" s="27"/>
    </row>
    <row r="106" spans="1:10" ht="12.75">
      <c r="A106" s="43"/>
      <c r="B106" s="43"/>
      <c r="C106" s="43"/>
      <c r="D106" s="44"/>
      <c r="E106" s="45"/>
      <c r="F106" s="45"/>
      <c r="G106" s="47"/>
      <c r="H106" s="27"/>
      <c r="I106" s="27"/>
      <c r="J106" s="1"/>
    </row>
    <row r="107" spans="1:9" ht="24.75">
      <c r="A107" s="38"/>
      <c r="B107" s="38"/>
      <c r="C107" s="38">
        <v>75022</v>
      </c>
      <c r="D107" s="39" t="s">
        <v>87</v>
      </c>
      <c r="E107" s="40">
        <f>SUM(E108)</f>
        <v>88270</v>
      </c>
      <c r="F107" s="40">
        <f>SUM(F108)</f>
        <v>80136</v>
      </c>
      <c r="G107" s="42">
        <f>F107/E107</f>
        <v>0.9078509119746233</v>
      </c>
      <c r="H107" s="27"/>
      <c r="I107" s="27"/>
    </row>
    <row r="108" spans="1:9" ht="12.75">
      <c r="A108" s="43"/>
      <c r="B108" s="43"/>
      <c r="C108" s="43"/>
      <c r="D108" s="44" t="s">
        <v>27</v>
      </c>
      <c r="E108" s="45">
        <f>SUM(E109:E110)</f>
        <v>88270</v>
      </c>
      <c r="F108" s="45">
        <f>SUM(F109:F110)</f>
        <v>80136</v>
      </c>
      <c r="G108" s="47">
        <f>F108/E108</f>
        <v>0.9078509119746233</v>
      </c>
      <c r="H108" s="27"/>
      <c r="I108" s="27"/>
    </row>
    <row r="109" spans="1:9" ht="12.75">
      <c r="A109" s="48" t="s">
        <v>16</v>
      </c>
      <c r="B109" s="48"/>
      <c r="C109" s="48"/>
      <c r="D109" s="44" t="s">
        <v>88</v>
      </c>
      <c r="E109" s="45">
        <v>72270</v>
      </c>
      <c r="F109" s="45">
        <v>68037</v>
      </c>
      <c r="G109" s="47">
        <f>F109/E109</f>
        <v>0.9414279784142798</v>
      </c>
      <c r="H109" s="27"/>
      <c r="I109" s="27"/>
    </row>
    <row r="110" spans="1:9" ht="12.75">
      <c r="A110" s="48"/>
      <c r="B110" s="48"/>
      <c r="C110" s="48"/>
      <c r="D110" s="44" t="s">
        <v>89</v>
      </c>
      <c r="E110" s="45">
        <v>16000</v>
      </c>
      <c r="F110" s="45">
        <v>12099</v>
      </c>
      <c r="G110" s="47">
        <f>F110/E110</f>
        <v>0.7561875</v>
      </c>
      <c r="H110" s="27"/>
      <c r="I110" s="27"/>
    </row>
    <row r="111" spans="1:9" ht="12.75">
      <c r="A111" s="43"/>
      <c r="B111" s="43"/>
      <c r="C111" s="43"/>
      <c r="D111" s="44"/>
      <c r="E111" s="45"/>
      <c r="F111" s="45"/>
      <c r="G111" s="47"/>
      <c r="H111" s="27"/>
      <c r="I111" s="27"/>
    </row>
    <row r="112" spans="1:9" ht="24.75">
      <c r="A112" s="38"/>
      <c r="B112" s="38"/>
      <c r="C112" s="38">
        <v>75023</v>
      </c>
      <c r="D112" s="39" t="s">
        <v>90</v>
      </c>
      <c r="E112" s="40">
        <f>SUM(E118)+(E113)</f>
        <v>2256611</v>
      </c>
      <c r="F112" s="40">
        <f>SUM(F118)+(F113)</f>
        <v>2091435</v>
      </c>
      <c r="G112" s="42">
        <f>F112/E112</f>
        <v>0.9268035119920979</v>
      </c>
      <c r="H112" s="27"/>
      <c r="I112" s="27"/>
    </row>
    <row r="113" spans="1:9" ht="12.75">
      <c r="A113" s="43"/>
      <c r="B113" s="43"/>
      <c r="C113" s="43"/>
      <c r="D113" s="44" t="s">
        <v>27</v>
      </c>
      <c r="E113" s="45">
        <f>SUM(E114:E115)</f>
        <v>2091611</v>
      </c>
      <c r="F113" s="45">
        <f>SUM(F114:F115)</f>
        <v>1944524</v>
      </c>
      <c r="G113" s="47">
        <f>F113/E113</f>
        <v>0.9296776503852772</v>
      </c>
      <c r="H113" s="27"/>
      <c r="I113" s="27"/>
    </row>
    <row r="114" spans="1:9" ht="25.5" customHeight="1">
      <c r="A114" s="48" t="s">
        <v>16</v>
      </c>
      <c r="B114" s="48"/>
      <c r="C114" s="48"/>
      <c r="D114" s="44" t="s">
        <v>91</v>
      </c>
      <c r="E114" s="45">
        <v>1644175</v>
      </c>
      <c r="F114" s="45">
        <v>1536347</v>
      </c>
      <c r="G114" s="47">
        <f>F114/E114</f>
        <v>0.9344181732479815</v>
      </c>
      <c r="H114" s="27"/>
      <c r="I114" s="27"/>
    </row>
    <row r="115" spans="1:9" ht="24.75">
      <c r="A115" s="48"/>
      <c r="B115" s="48"/>
      <c r="C115" s="48"/>
      <c r="D115" s="44" t="s">
        <v>92</v>
      </c>
      <c r="E115" s="45">
        <v>447436</v>
      </c>
      <c r="F115" s="45">
        <v>408177</v>
      </c>
      <c r="G115" s="47">
        <f>F115/E115</f>
        <v>0.9122578424623857</v>
      </c>
      <c r="H115" s="27"/>
      <c r="I115" s="27"/>
    </row>
    <row r="116" spans="1:7" ht="72.75">
      <c r="A116" s="48"/>
      <c r="B116" s="48"/>
      <c r="C116" s="48"/>
      <c r="D116" s="44" t="s">
        <v>93</v>
      </c>
      <c r="E116" s="45"/>
      <c r="F116" s="45"/>
      <c r="G116" s="47"/>
    </row>
    <row r="117" spans="1:9" ht="12.75">
      <c r="A117" s="43"/>
      <c r="B117" s="43"/>
      <c r="C117" s="43"/>
      <c r="D117" s="44"/>
      <c r="E117" s="45"/>
      <c r="F117" s="45"/>
      <c r="G117" s="47"/>
      <c r="H117" s="27"/>
      <c r="I117" s="27"/>
    </row>
    <row r="118" spans="1:9" ht="12.75">
      <c r="A118" s="43"/>
      <c r="B118" s="43"/>
      <c r="C118" s="43"/>
      <c r="D118" s="44" t="s">
        <v>20</v>
      </c>
      <c r="E118" s="51">
        <f>SUM(E119:E121)</f>
        <v>165000</v>
      </c>
      <c r="F118" s="51">
        <f>SUM(F119:F121)</f>
        <v>146911</v>
      </c>
      <c r="G118" s="47">
        <f>F118/E118</f>
        <v>0.8903696969696969</v>
      </c>
      <c r="H118" s="27"/>
      <c r="I118" s="27"/>
    </row>
    <row r="119" spans="1:9" ht="12.75" customHeight="1">
      <c r="A119" s="48" t="s">
        <v>16</v>
      </c>
      <c r="B119" s="48"/>
      <c r="C119" s="48"/>
      <c r="D119" s="44" t="s">
        <v>94</v>
      </c>
      <c r="E119" s="45">
        <v>25000</v>
      </c>
      <c r="F119" s="45">
        <v>24573</v>
      </c>
      <c r="G119" s="47">
        <f>F119/E119</f>
        <v>0.98292</v>
      </c>
      <c r="H119" s="27"/>
      <c r="I119" s="27"/>
    </row>
    <row r="120" spans="1:9" ht="24.75">
      <c r="A120" s="48"/>
      <c r="B120" s="48"/>
      <c r="C120" s="48"/>
      <c r="D120" s="44" t="s">
        <v>95</v>
      </c>
      <c r="E120" s="45">
        <v>50000</v>
      </c>
      <c r="F120" s="45">
        <v>41194</v>
      </c>
      <c r="G120" s="47">
        <f>F120/E120</f>
        <v>0.82388</v>
      </c>
      <c r="H120" s="27"/>
      <c r="I120" s="27"/>
    </row>
    <row r="121" spans="1:9" ht="12.75">
      <c r="A121" s="48"/>
      <c r="B121" s="48"/>
      <c r="C121" s="48"/>
      <c r="D121" s="44" t="s">
        <v>96</v>
      </c>
      <c r="E121" s="45">
        <v>90000</v>
      </c>
      <c r="F121" s="45">
        <v>81144</v>
      </c>
      <c r="G121" s="47">
        <f>F121/E121</f>
        <v>0.9016</v>
      </c>
      <c r="H121" s="27"/>
      <c r="I121" s="27"/>
    </row>
    <row r="122" spans="1:9" ht="12.75">
      <c r="A122" s="43"/>
      <c r="B122" s="43"/>
      <c r="C122" s="43"/>
      <c r="D122" s="44"/>
      <c r="E122" s="45"/>
      <c r="F122" s="45"/>
      <c r="G122" s="47"/>
      <c r="H122" s="27"/>
      <c r="I122" s="27"/>
    </row>
    <row r="123" spans="1:9" ht="24.75">
      <c r="A123" s="38"/>
      <c r="B123" s="38"/>
      <c r="C123" s="38" t="s">
        <v>97</v>
      </c>
      <c r="D123" s="39" t="s">
        <v>98</v>
      </c>
      <c r="E123" s="40">
        <f>E124</f>
        <v>22000</v>
      </c>
      <c r="F123" s="40">
        <f>F124</f>
        <v>19564</v>
      </c>
      <c r="G123" s="42">
        <f>F123/E123</f>
        <v>0.8892727272727273</v>
      </c>
      <c r="H123" s="27"/>
      <c r="I123" s="27"/>
    </row>
    <row r="124" spans="1:9" ht="12.75">
      <c r="A124" s="43"/>
      <c r="B124" s="43"/>
      <c r="C124" s="43"/>
      <c r="D124" s="44" t="s">
        <v>27</v>
      </c>
      <c r="E124" s="45">
        <f>SUM(E125:E126)</f>
        <v>22000</v>
      </c>
      <c r="F124" s="45">
        <f>SUM(F125:F126)</f>
        <v>19564</v>
      </c>
      <c r="G124" s="47">
        <f>F124/E124</f>
        <v>0.8892727272727273</v>
      </c>
      <c r="H124" s="27"/>
      <c r="I124" s="27"/>
    </row>
    <row r="125" spans="1:9" ht="36.75">
      <c r="A125" s="48" t="s">
        <v>80</v>
      </c>
      <c r="B125" s="48"/>
      <c r="C125" s="48"/>
      <c r="D125" s="44" t="s">
        <v>99</v>
      </c>
      <c r="E125" s="45">
        <v>350</v>
      </c>
      <c r="F125" s="45">
        <v>350</v>
      </c>
      <c r="G125" s="47">
        <f>F125/E125</f>
        <v>1</v>
      </c>
      <c r="H125" s="27"/>
      <c r="I125" s="27"/>
    </row>
    <row r="126" spans="1:9" ht="12.75">
      <c r="A126" s="48"/>
      <c r="B126" s="48"/>
      <c r="C126" s="48"/>
      <c r="D126" s="44" t="s">
        <v>89</v>
      </c>
      <c r="E126" s="45">
        <v>21650</v>
      </c>
      <c r="F126" s="45">
        <v>19214</v>
      </c>
      <c r="G126" s="47">
        <f>F126/E126</f>
        <v>0.8874826789838337</v>
      </c>
      <c r="H126" s="27"/>
      <c r="I126" s="27"/>
    </row>
    <row r="127" spans="1:9" ht="12.75">
      <c r="A127" s="43"/>
      <c r="B127" s="43"/>
      <c r="C127" s="43"/>
      <c r="D127" s="44"/>
      <c r="E127" s="45"/>
      <c r="F127" s="45"/>
      <c r="G127" s="47"/>
      <c r="H127" s="27"/>
      <c r="I127" s="27"/>
    </row>
    <row r="128" spans="1:10" ht="12.75">
      <c r="A128" s="38"/>
      <c r="B128" s="38"/>
      <c r="C128" s="38">
        <v>75095</v>
      </c>
      <c r="D128" s="39" t="s">
        <v>30</v>
      </c>
      <c r="E128" s="40">
        <f>SUM(E129)</f>
        <v>93230</v>
      </c>
      <c r="F128" s="40">
        <f>SUM(F129)</f>
        <v>80866</v>
      </c>
      <c r="G128" s="42">
        <f aca="true" t="shared" si="3" ref="G128:G138">F128/E128</f>
        <v>0.867381744073796</v>
      </c>
      <c r="H128" s="27"/>
      <c r="I128" s="27"/>
      <c r="J128" s="74"/>
    </row>
    <row r="129" spans="1:10" ht="12.75">
      <c r="A129" s="43"/>
      <c r="B129" s="43"/>
      <c r="C129" s="43"/>
      <c r="D129" s="44" t="s">
        <v>100</v>
      </c>
      <c r="E129" s="51">
        <f>SUM(E130:E138)</f>
        <v>93230</v>
      </c>
      <c r="F129" s="51">
        <f>SUM(F130:F138)</f>
        <v>80866</v>
      </c>
      <c r="G129" s="47">
        <f t="shared" si="3"/>
        <v>0.867381744073796</v>
      </c>
      <c r="H129" s="27"/>
      <c r="I129" s="27"/>
      <c r="J129" s="74"/>
    </row>
    <row r="130" spans="1:10" ht="63.75">
      <c r="A130" s="48" t="s">
        <v>16</v>
      </c>
      <c r="B130" s="48"/>
      <c r="C130" s="48"/>
      <c r="D130" s="44" t="s">
        <v>101</v>
      </c>
      <c r="E130" s="51">
        <v>400</v>
      </c>
      <c r="F130" s="51">
        <v>400</v>
      </c>
      <c r="G130" s="47">
        <f t="shared" si="3"/>
        <v>1</v>
      </c>
      <c r="H130" s="27"/>
      <c r="I130" s="27"/>
      <c r="J130" s="74"/>
    </row>
    <row r="131" spans="1:10" ht="29.25" customHeight="1">
      <c r="A131" s="48"/>
      <c r="B131" s="48"/>
      <c r="C131" s="48"/>
      <c r="D131" s="44" t="s">
        <v>102</v>
      </c>
      <c r="E131" s="45">
        <v>15995</v>
      </c>
      <c r="F131" s="45">
        <v>13062</v>
      </c>
      <c r="G131" s="47">
        <f t="shared" si="3"/>
        <v>0.8166301969365427</v>
      </c>
      <c r="H131" s="27"/>
      <c r="I131" s="27"/>
      <c r="J131" s="74"/>
    </row>
    <row r="132" spans="1:10" ht="24.75">
      <c r="A132" s="48"/>
      <c r="B132" s="48"/>
      <c r="C132" s="48"/>
      <c r="D132" s="44" t="s">
        <v>103</v>
      </c>
      <c r="E132" s="45">
        <v>8662</v>
      </c>
      <c r="F132" s="45">
        <v>7031</v>
      </c>
      <c r="G132" s="47">
        <f t="shared" si="3"/>
        <v>0.8117063033941353</v>
      </c>
      <c r="H132" s="27"/>
      <c r="I132" s="27"/>
      <c r="J132" s="74"/>
    </row>
    <row r="133" spans="1:10" ht="36.75">
      <c r="A133" s="48"/>
      <c r="B133" s="48"/>
      <c r="C133" s="48"/>
      <c r="D133" s="44" t="s">
        <v>104</v>
      </c>
      <c r="E133" s="45">
        <v>23114</v>
      </c>
      <c r="F133" s="45">
        <v>20177</v>
      </c>
      <c r="G133" s="47">
        <f t="shared" si="3"/>
        <v>0.8729341524617115</v>
      </c>
      <c r="H133" s="27"/>
      <c r="J133" s="74"/>
    </row>
    <row r="134" spans="1:10" ht="48.75">
      <c r="A134" s="48"/>
      <c r="B134" s="48"/>
      <c r="C134" s="48"/>
      <c r="D134" s="44" t="s">
        <v>105</v>
      </c>
      <c r="E134" s="45">
        <v>24167</v>
      </c>
      <c r="F134" s="45">
        <v>21350</v>
      </c>
      <c r="G134" s="47">
        <f t="shared" si="3"/>
        <v>0.8834360905366823</v>
      </c>
      <c r="H134" s="27"/>
      <c r="I134" s="27"/>
      <c r="J134" s="74"/>
    </row>
    <row r="135" spans="1:10" ht="12.75">
      <c r="A135" s="48"/>
      <c r="B135" s="48"/>
      <c r="C135" s="48"/>
      <c r="D135" s="44" t="s">
        <v>106</v>
      </c>
      <c r="E135" s="45">
        <v>7000</v>
      </c>
      <c r="F135" s="45">
        <v>6691</v>
      </c>
      <c r="G135" s="47">
        <f t="shared" si="3"/>
        <v>0.9558571428571428</v>
      </c>
      <c r="H135" s="27"/>
      <c r="I135" s="27"/>
      <c r="J135" s="74"/>
    </row>
    <row r="136" spans="1:10" ht="26.25" customHeight="1">
      <c r="A136" s="48"/>
      <c r="B136" s="48"/>
      <c r="C136" s="48"/>
      <c r="D136" s="44" t="s">
        <v>107</v>
      </c>
      <c r="E136" s="45">
        <v>6128</v>
      </c>
      <c r="F136" s="45">
        <v>4828</v>
      </c>
      <c r="G136" s="47">
        <f t="shared" si="3"/>
        <v>0.7878590078328982</v>
      </c>
      <c r="H136" s="27"/>
      <c r="I136" s="27"/>
      <c r="J136" s="74"/>
    </row>
    <row r="137" spans="1:10" ht="26.25" customHeight="1">
      <c r="A137" s="48"/>
      <c r="B137" s="48"/>
      <c r="C137" s="48"/>
      <c r="D137" s="44" t="s">
        <v>108</v>
      </c>
      <c r="E137" s="45">
        <v>2000</v>
      </c>
      <c r="F137" s="45">
        <v>2000</v>
      </c>
      <c r="G137" s="47">
        <f t="shared" si="3"/>
        <v>1</v>
      </c>
      <c r="H137" s="27"/>
      <c r="I137" s="27"/>
      <c r="J137" s="74"/>
    </row>
    <row r="138" spans="1:10" ht="12.75">
      <c r="A138" s="48"/>
      <c r="B138" s="48"/>
      <c r="C138" s="48"/>
      <c r="D138" s="44" t="s">
        <v>109</v>
      </c>
      <c r="E138" s="45">
        <v>5764</v>
      </c>
      <c r="F138" s="45">
        <v>5327</v>
      </c>
      <c r="G138" s="47">
        <f t="shared" si="3"/>
        <v>0.9241845940319223</v>
      </c>
      <c r="H138" s="27"/>
      <c r="I138" s="27"/>
      <c r="J138" s="74"/>
    </row>
    <row r="139" spans="1:10" ht="12.75">
      <c r="A139" s="43"/>
      <c r="B139" s="43"/>
      <c r="C139" s="43"/>
      <c r="D139" s="44"/>
      <c r="E139" s="45"/>
      <c r="F139" s="45"/>
      <c r="G139" s="47"/>
      <c r="H139" s="27"/>
      <c r="I139" s="27"/>
      <c r="J139" s="74"/>
    </row>
    <row r="140" spans="1:10" s="60" customFormat="1" ht="36.75">
      <c r="A140" s="28" t="s">
        <v>110</v>
      </c>
      <c r="B140" s="28">
        <v>751</v>
      </c>
      <c r="C140" s="28"/>
      <c r="D140" s="56" t="s">
        <v>111</v>
      </c>
      <c r="E140" s="61">
        <f>SUM(E142,E146,E151)</f>
        <v>38401</v>
      </c>
      <c r="F140" s="61">
        <f>SUM(F142,F146,F151)</f>
        <v>38374</v>
      </c>
      <c r="G140" s="59">
        <f>F140/E140</f>
        <v>0.9992968933100701</v>
      </c>
      <c r="H140" s="32"/>
      <c r="I140" s="32"/>
      <c r="J140" s="75"/>
    </row>
    <row r="141" spans="1:10" ht="12.75">
      <c r="A141" s="43"/>
      <c r="B141" s="43"/>
      <c r="C141" s="43"/>
      <c r="D141" s="44"/>
      <c r="E141" s="45"/>
      <c r="F141" s="45"/>
      <c r="G141" s="47"/>
      <c r="H141" s="27"/>
      <c r="I141" s="27"/>
      <c r="J141" s="74"/>
    </row>
    <row r="142" spans="1:10" ht="24.75">
      <c r="A142" s="38"/>
      <c r="B142" s="38"/>
      <c r="C142" s="38">
        <v>75101</v>
      </c>
      <c r="D142" s="39" t="s">
        <v>112</v>
      </c>
      <c r="E142" s="45">
        <f>SUM(E143)</f>
        <v>2700</v>
      </c>
      <c r="F142" s="45">
        <f>SUM(F143)</f>
        <v>2690</v>
      </c>
      <c r="G142" s="42">
        <f>F142/E142</f>
        <v>0.9962962962962963</v>
      </c>
      <c r="H142" s="27"/>
      <c r="I142" s="27"/>
      <c r="J142" s="74"/>
    </row>
    <row r="143" spans="1:10" ht="12.75">
      <c r="A143" s="62"/>
      <c r="B143" s="62"/>
      <c r="C143" s="43"/>
      <c r="D143" s="44" t="s">
        <v>27</v>
      </c>
      <c r="E143" s="45">
        <f>E144</f>
        <v>2700</v>
      </c>
      <c r="F143" s="45">
        <f>F144</f>
        <v>2690</v>
      </c>
      <c r="G143" s="47">
        <f>F143/E143</f>
        <v>0.9962962962962963</v>
      </c>
      <c r="H143" s="27"/>
      <c r="I143" s="27"/>
      <c r="J143" s="74"/>
    </row>
    <row r="144" spans="1:9" ht="24.75">
      <c r="A144" s="48" t="s">
        <v>16</v>
      </c>
      <c r="B144" s="48"/>
      <c r="C144" s="48"/>
      <c r="D144" s="44" t="s">
        <v>113</v>
      </c>
      <c r="E144" s="45">
        <v>2700</v>
      </c>
      <c r="F144" s="45">
        <v>2690</v>
      </c>
      <c r="G144" s="47">
        <f>F144/E144</f>
        <v>0.9962962962962963</v>
      </c>
      <c r="H144" s="27"/>
      <c r="I144" s="27"/>
    </row>
    <row r="145" spans="1:9" ht="12.75">
      <c r="A145" s="73"/>
      <c r="B145" s="73"/>
      <c r="C145" s="73"/>
      <c r="D145" s="44"/>
      <c r="E145" s="45"/>
      <c r="F145" s="45"/>
      <c r="G145" s="47"/>
      <c r="H145" s="27"/>
      <c r="I145" s="27"/>
    </row>
    <row r="146" spans="1:9" ht="24.75">
      <c r="A146" s="73"/>
      <c r="B146" s="76"/>
      <c r="C146" s="76" t="s">
        <v>114</v>
      </c>
      <c r="D146" s="71" t="s">
        <v>115</v>
      </c>
      <c r="E146" s="55">
        <f>SUM(E147)</f>
        <v>21945</v>
      </c>
      <c r="F146" s="55">
        <f>SUM(F147)</f>
        <v>21945</v>
      </c>
      <c r="G146" s="42">
        <f>F146/E146</f>
        <v>1</v>
      </c>
      <c r="H146" s="27"/>
      <c r="I146" s="27"/>
    </row>
    <row r="147" spans="1:9" ht="12.75">
      <c r="A147" s="73"/>
      <c r="B147" s="73"/>
      <c r="C147" s="73"/>
      <c r="D147" s="44" t="s">
        <v>27</v>
      </c>
      <c r="E147" s="45">
        <f>SUM(E148:E149)</f>
        <v>21945</v>
      </c>
      <c r="F147" s="45">
        <f>SUM(F148:F149)</f>
        <v>21945</v>
      </c>
      <c r="G147" s="47">
        <f>F147/E147</f>
        <v>1</v>
      </c>
      <c r="H147" s="27"/>
      <c r="I147" s="27"/>
    </row>
    <row r="148" spans="1:9" ht="36.75">
      <c r="A148" s="48" t="s">
        <v>16</v>
      </c>
      <c r="B148" s="48"/>
      <c r="C148" s="48"/>
      <c r="D148" s="44" t="s">
        <v>116</v>
      </c>
      <c r="E148" s="45">
        <v>15884</v>
      </c>
      <c r="F148" s="45">
        <v>15884</v>
      </c>
      <c r="G148" s="47">
        <f>F148/E148</f>
        <v>1</v>
      </c>
      <c r="H148" s="27"/>
      <c r="I148" s="27"/>
    </row>
    <row r="149" spans="1:9" ht="36.75">
      <c r="A149" s="48"/>
      <c r="B149" s="48"/>
      <c r="C149" s="48"/>
      <c r="D149" s="44" t="s">
        <v>117</v>
      </c>
      <c r="E149" s="45">
        <v>6061</v>
      </c>
      <c r="F149" s="45">
        <v>6061</v>
      </c>
      <c r="G149" s="47">
        <f>F149/E149</f>
        <v>1</v>
      </c>
      <c r="H149" s="27"/>
      <c r="I149" s="27"/>
    </row>
    <row r="150" spans="1:9" ht="12.75">
      <c r="A150" s="73"/>
      <c r="B150" s="73"/>
      <c r="C150" s="73"/>
      <c r="D150" s="44"/>
      <c r="E150" s="45"/>
      <c r="F150" s="45"/>
      <c r="G150" s="47"/>
      <c r="H150" s="27"/>
      <c r="I150" s="27"/>
    </row>
    <row r="151" spans="1:9" ht="12.75">
      <c r="A151" s="73"/>
      <c r="B151" s="73"/>
      <c r="C151" s="76" t="s">
        <v>118</v>
      </c>
      <c r="D151" s="71" t="s">
        <v>119</v>
      </c>
      <c r="E151" s="55">
        <f>SUM(E152)</f>
        <v>13756</v>
      </c>
      <c r="F151" s="55">
        <f>SUM(F152)</f>
        <v>13739</v>
      </c>
      <c r="G151" s="42">
        <f>F151/E151</f>
        <v>0.9987641756324513</v>
      </c>
      <c r="H151" s="27"/>
      <c r="I151" s="27"/>
    </row>
    <row r="152" spans="1:9" ht="12.75">
      <c r="A152" s="73"/>
      <c r="B152" s="73"/>
      <c r="C152" s="73"/>
      <c r="D152" s="44" t="s">
        <v>27</v>
      </c>
      <c r="E152" s="45">
        <f>SUM(E153:E154)</f>
        <v>13756</v>
      </c>
      <c r="F152" s="45">
        <f>SUM(F153:F154)</f>
        <v>13739</v>
      </c>
      <c r="G152" s="47">
        <f>F152/E152</f>
        <v>0.9987641756324513</v>
      </c>
      <c r="H152" s="27"/>
      <c r="I152" s="27"/>
    </row>
    <row r="153" spans="1:9" ht="36.75">
      <c r="A153" s="48" t="s">
        <v>16</v>
      </c>
      <c r="B153" s="48"/>
      <c r="C153" s="48"/>
      <c r="D153" s="44" t="s">
        <v>120</v>
      </c>
      <c r="E153" s="45">
        <v>8581</v>
      </c>
      <c r="F153" s="45">
        <v>8569</v>
      </c>
      <c r="G153" s="47">
        <f>F153/E153</f>
        <v>0.9986015615895584</v>
      </c>
      <c r="H153" s="27"/>
      <c r="I153" s="27"/>
    </row>
    <row r="154" spans="1:9" ht="36.75">
      <c r="A154" s="48"/>
      <c r="B154" s="48"/>
      <c r="C154" s="48"/>
      <c r="D154" s="44" t="s">
        <v>117</v>
      </c>
      <c r="E154" s="45">
        <v>5175</v>
      </c>
      <c r="F154" s="45">
        <v>5170</v>
      </c>
      <c r="G154" s="47">
        <f>F154/E154</f>
        <v>0.9990338164251208</v>
      </c>
      <c r="H154" s="27"/>
      <c r="I154" s="27"/>
    </row>
    <row r="155" spans="1:9" ht="12.75">
      <c r="A155" s="43"/>
      <c r="B155" s="43"/>
      <c r="C155" s="43"/>
      <c r="D155" s="44"/>
      <c r="E155" s="45"/>
      <c r="F155" s="45"/>
      <c r="G155" s="47"/>
      <c r="H155" s="27"/>
      <c r="I155" s="27"/>
    </row>
    <row r="156" spans="1:9" s="60" customFormat="1" ht="24.75">
      <c r="A156" s="28" t="s">
        <v>121</v>
      </c>
      <c r="B156" s="28">
        <v>754</v>
      </c>
      <c r="C156" s="28"/>
      <c r="D156" s="56" t="s">
        <v>122</v>
      </c>
      <c r="E156" s="61">
        <f>SUM(E166,E178,E158)</f>
        <v>352667</v>
      </c>
      <c r="F156" s="61">
        <f>SUM(F166,F178,F158)</f>
        <v>330521</v>
      </c>
      <c r="G156" s="59">
        <f>F156/E156</f>
        <v>0.9372042181434611</v>
      </c>
      <c r="H156" s="32"/>
      <c r="I156" s="32"/>
    </row>
    <row r="157" spans="1:9" ht="12.75">
      <c r="A157" s="43"/>
      <c r="B157" s="43"/>
      <c r="C157" s="43"/>
      <c r="D157" s="44"/>
      <c r="E157" s="45"/>
      <c r="F157" s="45"/>
      <c r="G157" s="47"/>
      <c r="H157" s="27"/>
      <c r="I157" s="27"/>
    </row>
    <row r="158" spans="1:9" ht="12.75">
      <c r="A158" s="38"/>
      <c r="B158" s="38"/>
      <c r="C158" s="38">
        <v>75404</v>
      </c>
      <c r="D158" s="39" t="s">
        <v>123</v>
      </c>
      <c r="E158" s="40">
        <f>E159+E163</f>
        <v>35130</v>
      </c>
      <c r="F158" s="40">
        <f>F159+F163</f>
        <v>35130</v>
      </c>
      <c r="G158" s="42">
        <f>F158/E158</f>
        <v>1</v>
      </c>
      <c r="H158" s="27"/>
      <c r="I158" s="27"/>
    </row>
    <row r="159" spans="1:9" ht="12.75">
      <c r="A159" s="43"/>
      <c r="B159" s="43"/>
      <c r="C159" s="43"/>
      <c r="D159" s="44" t="s">
        <v>27</v>
      </c>
      <c r="E159" s="45">
        <f>SUM(E160:E161)</f>
        <v>10130</v>
      </c>
      <c r="F159" s="45">
        <f>SUM(F160:F161)</f>
        <v>10130</v>
      </c>
      <c r="G159" s="47">
        <f>F159/E159</f>
        <v>1</v>
      </c>
      <c r="H159" s="27"/>
      <c r="I159" s="27"/>
    </row>
    <row r="160" spans="1:9" ht="36.75">
      <c r="A160" s="48" t="s">
        <v>16</v>
      </c>
      <c r="B160" s="48"/>
      <c r="C160" s="48"/>
      <c r="D160" s="44" t="s">
        <v>124</v>
      </c>
      <c r="E160" s="45">
        <v>6000</v>
      </c>
      <c r="F160" s="45">
        <v>6000</v>
      </c>
      <c r="G160" s="47">
        <f>F160/E160</f>
        <v>1</v>
      </c>
      <c r="H160" s="27"/>
      <c r="I160" s="27"/>
    </row>
    <row r="161" spans="1:9" ht="36.75">
      <c r="A161" s="48"/>
      <c r="B161" s="48"/>
      <c r="C161" s="48"/>
      <c r="D161" s="44" t="s">
        <v>125</v>
      </c>
      <c r="E161" s="45">
        <v>4130</v>
      </c>
      <c r="F161" s="45">
        <v>4130</v>
      </c>
      <c r="G161" s="47">
        <f>F161/E161</f>
        <v>1</v>
      </c>
      <c r="H161" s="27"/>
      <c r="I161" s="27"/>
    </row>
    <row r="162" spans="1:9" ht="12.75">
      <c r="A162" s="43"/>
      <c r="B162" s="43"/>
      <c r="C162" s="43"/>
      <c r="D162" s="44"/>
      <c r="E162" s="45"/>
      <c r="F162" s="45"/>
      <c r="G162" s="47"/>
      <c r="H162" s="27"/>
      <c r="I162" s="27"/>
    </row>
    <row r="163" spans="1:9" ht="12.75">
      <c r="A163" s="43"/>
      <c r="B163" s="43"/>
      <c r="C163" s="43"/>
      <c r="D163" s="44" t="s">
        <v>126</v>
      </c>
      <c r="E163" s="45">
        <f>SUM(E164)</f>
        <v>25000</v>
      </c>
      <c r="F163" s="45">
        <f>SUM(F164)</f>
        <v>25000</v>
      </c>
      <c r="G163" s="47">
        <f>F163/E163</f>
        <v>1</v>
      </c>
      <c r="H163" s="27"/>
      <c r="I163" s="27"/>
    </row>
    <row r="164" spans="1:9" ht="36.75">
      <c r="A164" s="48" t="s">
        <v>16</v>
      </c>
      <c r="B164" s="48"/>
      <c r="C164" s="48"/>
      <c r="D164" s="44" t="s">
        <v>127</v>
      </c>
      <c r="E164" s="45">
        <v>25000</v>
      </c>
      <c r="F164" s="45">
        <v>25000</v>
      </c>
      <c r="G164" s="47">
        <f>F164/E164</f>
        <v>1</v>
      </c>
      <c r="H164" s="27"/>
      <c r="I164" s="27"/>
    </row>
    <row r="165" spans="1:9" ht="12.75">
      <c r="A165" s="43"/>
      <c r="B165" s="43"/>
      <c r="C165" s="43"/>
      <c r="D165" s="44"/>
      <c r="E165" s="45"/>
      <c r="F165" s="45"/>
      <c r="G165" s="47"/>
      <c r="H165" s="27"/>
      <c r="I165" s="27"/>
    </row>
    <row r="166" spans="1:9" ht="12.75">
      <c r="A166" s="38"/>
      <c r="B166" s="38"/>
      <c r="C166" s="38">
        <v>75412</v>
      </c>
      <c r="D166" s="39" t="s">
        <v>128</v>
      </c>
      <c r="E166" s="50">
        <f>SUM(E167,E174)</f>
        <v>300091</v>
      </c>
      <c r="F166" s="50">
        <f>SUM(F167,F174)</f>
        <v>278805</v>
      </c>
      <c r="G166" s="42">
        <f aca="true" t="shared" si="4" ref="G166:G172">F166/E166</f>
        <v>0.9290681826512625</v>
      </c>
      <c r="H166" s="27"/>
      <c r="I166" s="27"/>
    </row>
    <row r="167" spans="1:9" ht="12.75">
      <c r="A167" s="43"/>
      <c r="B167" s="43"/>
      <c r="C167" s="43"/>
      <c r="D167" s="44" t="s">
        <v>27</v>
      </c>
      <c r="E167" s="45">
        <f>SUM(E168:E172)</f>
        <v>268257</v>
      </c>
      <c r="F167" s="45">
        <f>SUM(F168:F172)</f>
        <v>246971</v>
      </c>
      <c r="G167" s="47">
        <f t="shared" si="4"/>
        <v>0.9206507192729361</v>
      </c>
      <c r="H167" s="27"/>
      <c r="I167" s="27"/>
    </row>
    <row r="168" spans="1:9" ht="48.75">
      <c r="A168" s="48" t="s">
        <v>16</v>
      </c>
      <c r="B168" s="48"/>
      <c r="C168" s="48"/>
      <c r="D168" s="44" t="s">
        <v>129</v>
      </c>
      <c r="E168" s="45">
        <v>44653</v>
      </c>
      <c r="F168" s="45">
        <v>41419</v>
      </c>
      <c r="G168" s="47">
        <f t="shared" si="4"/>
        <v>0.9275748549929456</v>
      </c>
      <c r="H168" s="27"/>
      <c r="I168" s="27"/>
    </row>
    <row r="169" spans="1:9" ht="24.75">
      <c r="A169" s="48"/>
      <c r="B169" s="48"/>
      <c r="C169" s="48"/>
      <c r="D169" s="44" t="s">
        <v>130</v>
      </c>
      <c r="E169" s="45">
        <v>182571</v>
      </c>
      <c r="F169" s="45">
        <v>164519</v>
      </c>
      <c r="G169" s="47">
        <f t="shared" si="4"/>
        <v>0.9011233985682282</v>
      </c>
      <c r="H169" s="27"/>
      <c r="I169" s="27"/>
    </row>
    <row r="170" spans="1:9" ht="12.75">
      <c r="A170" s="48"/>
      <c r="B170" s="48"/>
      <c r="C170" s="48"/>
      <c r="D170" s="44" t="s">
        <v>131</v>
      </c>
      <c r="E170" s="45">
        <v>18407</v>
      </c>
      <c r="F170" s="45">
        <v>18407</v>
      </c>
      <c r="G170" s="47">
        <f t="shared" si="4"/>
        <v>1</v>
      </c>
      <c r="H170" s="27"/>
      <c r="I170" s="27"/>
    </row>
    <row r="171" spans="1:9" ht="24.75">
      <c r="A171" s="48"/>
      <c r="B171" s="48"/>
      <c r="C171" s="48"/>
      <c r="D171" s="44" t="s">
        <v>132</v>
      </c>
      <c r="E171" s="45">
        <v>8000</v>
      </c>
      <c r="F171" s="45">
        <v>8000</v>
      </c>
      <c r="G171" s="47">
        <f t="shared" si="4"/>
        <v>1</v>
      </c>
      <c r="H171" s="27"/>
      <c r="I171" s="27"/>
    </row>
    <row r="172" spans="1:9" ht="24.75">
      <c r="A172" s="48"/>
      <c r="B172" s="48"/>
      <c r="C172" s="48"/>
      <c r="D172" s="44" t="s">
        <v>133</v>
      </c>
      <c r="E172" s="45">
        <v>14626</v>
      </c>
      <c r="F172" s="45">
        <v>14626</v>
      </c>
      <c r="G172" s="47">
        <f t="shared" si="4"/>
        <v>1</v>
      </c>
      <c r="H172" s="27"/>
      <c r="I172" s="27"/>
    </row>
    <row r="173" spans="1:9" ht="12.75">
      <c r="A173" s="43"/>
      <c r="B173" s="43"/>
      <c r="C173" s="43"/>
      <c r="D173" s="77"/>
      <c r="E173" s="45"/>
      <c r="F173" s="45"/>
      <c r="G173" s="47"/>
      <c r="H173" s="27"/>
      <c r="I173" s="27"/>
    </row>
    <row r="174" spans="1:9" ht="12.75">
      <c r="A174" s="43"/>
      <c r="B174" s="43"/>
      <c r="C174" s="43"/>
      <c r="D174" s="44" t="s">
        <v>20</v>
      </c>
      <c r="E174" s="45">
        <f>SUM(E175:E176)</f>
        <v>31834</v>
      </c>
      <c r="F174" s="45">
        <f>SUM(F175:F176)</f>
        <v>31834</v>
      </c>
      <c r="G174" s="47">
        <f>F174/E174</f>
        <v>1</v>
      </c>
      <c r="H174" s="27"/>
      <c r="I174" s="27"/>
    </row>
    <row r="175" spans="1:9" ht="24.75">
      <c r="A175" s="48" t="s">
        <v>16</v>
      </c>
      <c r="B175" s="48"/>
      <c r="C175" s="48"/>
      <c r="D175" s="44" t="s">
        <v>134</v>
      </c>
      <c r="E175" s="45">
        <v>11834</v>
      </c>
      <c r="F175" s="45">
        <v>11834</v>
      </c>
      <c r="G175" s="47">
        <f>F175/E175</f>
        <v>1</v>
      </c>
      <c r="H175" s="27"/>
      <c r="I175" s="27"/>
    </row>
    <row r="176" spans="1:9" ht="24.75">
      <c r="A176" s="48"/>
      <c r="B176" s="48"/>
      <c r="C176" s="48"/>
      <c r="D176" s="44" t="s">
        <v>135</v>
      </c>
      <c r="E176" s="45">
        <v>20000</v>
      </c>
      <c r="F176" s="45">
        <v>20000</v>
      </c>
      <c r="G176" s="47">
        <f>F176/E176</f>
        <v>1</v>
      </c>
      <c r="H176" s="27"/>
      <c r="I176" s="27"/>
    </row>
    <row r="177" spans="1:9" ht="12.75">
      <c r="A177" s="43"/>
      <c r="B177" s="43"/>
      <c r="C177" s="43"/>
      <c r="D177" s="44"/>
      <c r="E177" s="45"/>
      <c r="F177" s="45"/>
      <c r="G177" s="47"/>
      <c r="H177" s="27"/>
      <c r="I177" s="27"/>
    </row>
    <row r="178" spans="1:9" ht="12.75">
      <c r="A178" s="38"/>
      <c r="B178" s="38"/>
      <c r="C178" s="38">
        <v>75414</v>
      </c>
      <c r="D178" s="39" t="s">
        <v>136</v>
      </c>
      <c r="E178" s="40">
        <f>SUM(E179,E185)</f>
        <v>17446</v>
      </c>
      <c r="F178" s="40">
        <f>SUM(F179,F185)</f>
        <v>16586</v>
      </c>
      <c r="G178" s="42">
        <f aca="true" t="shared" si="5" ref="G178:G183">F178/E178</f>
        <v>0.9507050326722458</v>
      </c>
      <c r="H178" s="27"/>
      <c r="I178" s="27"/>
    </row>
    <row r="179" spans="1:9" ht="12.75">
      <c r="A179" s="43"/>
      <c r="B179" s="43"/>
      <c r="C179" s="43"/>
      <c r="D179" s="44" t="s">
        <v>27</v>
      </c>
      <c r="E179" s="45">
        <f>SUM(E180:E183)</f>
        <v>12446</v>
      </c>
      <c r="F179" s="45">
        <f>SUM(F180:F183)</f>
        <v>11706</v>
      </c>
      <c r="G179" s="47">
        <f t="shared" si="5"/>
        <v>0.9405431463924152</v>
      </c>
      <c r="H179" s="27"/>
      <c r="I179" s="27"/>
    </row>
    <row r="180" spans="1:9" ht="24.75">
      <c r="A180" s="48" t="s">
        <v>16</v>
      </c>
      <c r="B180" s="48"/>
      <c r="C180" s="48"/>
      <c r="D180" s="44" t="s">
        <v>137</v>
      </c>
      <c r="E180" s="45">
        <v>9746</v>
      </c>
      <c r="F180" s="45">
        <v>9746</v>
      </c>
      <c r="G180" s="47">
        <f t="shared" si="5"/>
        <v>1</v>
      </c>
      <c r="H180" s="27"/>
      <c r="I180" s="27"/>
    </row>
    <row r="181" spans="1:9" ht="12.75">
      <c r="A181" s="48"/>
      <c r="B181" s="48"/>
      <c r="C181" s="48"/>
      <c r="D181" s="44" t="s">
        <v>138</v>
      </c>
      <c r="E181" s="45">
        <v>500</v>
      </c>
      <c r="F181" s="45">
        <v>500</v>
      </c>
      <c r="G181" s="47">
        <f t="shared" si="5"/>
        <v>1</v>
      </c>
      <c r="H181" s="27"/>
      <c r="I181" s="27"/>
    </row>
    <row r="182" spans="1:9" ht="24.75">
      <c r="A182" s="48"/>
      <c r="B182" s="48"/>
      <c r="C182" s="48"/>
      <c r="D182" s="44" t="s">
        <v>139</v>
      </c>
      <c r="E182" s="45">
        <v>1500</v>
      </c>
      <c r="F182" s="45">
        <v>1460</v>
      </c>
      <c r="G182" s="47">
        <f t="shared" si="5"/>
        <v>0.9733333333333334</v>
      </c>
      <c r="H182" s="27"/>
      <c r="I182" s="27"/>
    </row>
    <row r="183" spans="1:9" ht="12.75">
      <c r="A183" s="48"/>
      <c r="B183" s="48"/>
      <c r="C183" s="48"/>
      <c r="D183" s="44" t="s">
        <v>140</v>
      </c>
      <c r="E183" s="45">
        <v>700</v>
      </c>
      <c r="F183" s="45">
        <v>0</v>
      </c>
      <c r="G183" s="47">
        <f t="shared" si="5"/>
        <v>0</v>
      </c>
      <c r="H183" s="27"/>
      <c r="I183" s="27"/>
    </row>
    <row r="184" spans="1:9" ht="12.75">
      <c r="A184" s="43"/>
      <c r="B184" s="43"/>
      <c r="C184" s="43"/>
      <c r="D184" s="44"/>
      <c r="E184" s="45"/>
      <c r="F184" s="45"/>
      <c r="G184" s="47"/>
      <c r="H184" s="27"/>
      <c r="I184" s="27"/>
    </row>
    <row r="185" spans="1:9" ht="12.75">
      <c r="A185" s="43"/>
      <c r="B185" s="43"/>
      <c r="C185" s="43"/>
      <c r="D185" s="44" t="s">
        <v>20</v>
      </c>
      <c r="E185" s="45">
        <f>SUM(E186)</f>
        <v>5000</v>
      </c>
      <c r="F185" s="45">
        <f>SUM(F186)</f>
        <v>4880</v>
      </c>
      <c r="G185" s="47">
        <f>F185/E185</f>
        <v>0.976</v>
      </c>
      <c r="H185" s="27"/>
      <c r="I185" s="27"/>
    </row>
    <row r="186" spans="1:9" ht="36.75">
      <c r="A186" s="48" t="s">
        <v>16</v>
      </c>
      <c r="B186" s="48"/>
      <c r="C186" s="48"/>
      <c r="D186" s="44" t="s">
        <v>141</v>
      </c>
      <c r="E186" s="45">
        <v>5000</v>
      </c>
      <c r="F186" s="45">
        <v>4880</v>
      </c>
      <c r="G186" s="47">
        <f>F186/E186</f>
        <v>0.976</v>
      </c>
      <c r="H186" s="27"/>
      <c r="I186" s="27"/>
    </row>
    <row r="187" spans="1:9" ht="12.75">
      <c r="A187" s="43"/>
      <c r="B187" s="43"/>
      <c r="C187" s="43"/>
      <c r="D187" s="44"/>
      <c r="E187" s="45"/>
      <c r="F187" s="45"/>
      <c r="G187" s="47"/>
      <c r="H187" s="27"/>
      <c r="I187" s="27"/>
    </row>
    <row r="188" spans="1:9" s="60" customFormat="1" ht="60.75">
      <c r="A188" s="28" t="s">
        <v>142</v>
      </c>
      <c r="B188" s="28">
        <v>756</v>
      </c>
      <c r="C188" s="78"/>
      <c r="D188" s="56" t="s">
        <v>143</v>
      </c>
      <c r="E188" s="61">
        <f>E190</f>
        <v>36000</v>
      </c>
      <c r="F188" s="61">
        <f>F190</f>
        <v>27079</v>
      </c>
      <c r="G188" s="59">
        <f>F188/E188</f>
        <v>0.7521944444444445</v>
      </c>
      <c r="H188" s="32"/>
      <c r="I188" s="32"/>
    </row>
    <row r="189" spans="1:9" ht="12.75">
      <c r="A189" s="43"/>
      <c r="B189" s="43"/>
      <c r="C189" s="43"/>
      <c r="D189" s="44"/>
      <c r="E189" s="45"/>
      <c r="F189" s="45"/>
      <c r="G189" s="47"/>
      <c r="H189" s="27"/>
      <c r="I189" s="27"/>
    </row>
    <row r="190" spans="1:9" ht="38.25" customHeight="1">
      <c r="A190" s="38"/>
      <c r="B190" s="38"/>
      <c r="C190" s="38">
        <v>75647</v>
      </c>
      <c r="D190" s="39" t="s">
        <v>144</v>
      </c>
      <c r="E190" s="40">
        <f>SUM(E191)</f>
        <v>36000</v>
      </c>
      <c r="F190" s="40">
        <f>SUM(F191)</f>
        <v>27079</v>
      </c>
      <c r="G190" s="42">
        <f>F190/E190</f>
        <v>0.7521944444444445</v>
      </c>
      <c r="H190" s="27"/>
      <c r="I190" s="27"/>
    </row>
    <row r="191" spans="1:9" ht="12.75">
      <c r="A191" s="43"/>
      <c r="B191" s="43"/>
      <c r="C191" s="43"/>
      <c r="D191" s="44" t="s">
        <v>27</v>
      </c>
      <c r="E191" s="51">
        <f>SUM(E192:E193)</f>
        <v>36000</v>
      </c>
      <c r="F191" s="51">
        <f>SUM(F192:F193)</f>
        <v>27079</v>
      </c>
      <c r="G191" s="47">
        <f>F191/E191</f>
        <v>0.7521944444444445</v>
      </c>
      <c r="H191" s="27"/>
      <c r="I191" s="27"/>
    </row>
    <row r="192" spans="1:9" ht="36.75">
      <c r="A192" s="48" t="s">
        <v>16</v>
      </c>
      <c r="B192" s="48"/>
      <c r="C192" s="48"/>
      <c r="D192" s="44" t="s">
        <v>145</v>
      </c>
      <c r="E192" s="45">
        <v>21000</v>
      </c>
      <c r="F192" s="45">
        <v>15616</v>
      </c>
      <c r="G192" s="47">
        <f>F192/E192</f>
        <v>0.7436190476190476</v>
      </c>
      <c r="H192" s="27"/>
      <c r="I192" s="27"/>
    </row>
    <row r="193" spans="1:9" ht="36.75">
      <c r="A193" s="48"/>
      <c r="B193" s="48"/>
      <c r="C193" s="48"/>
      <c r="D193" s="44" t="s">
        <v>146</v>
      </c>
      <c r="E193" s="45">
        <v>15000</v>
      </c>
      <c r="F193" s="45">
        <v>11463</v>
      </c>
      <c r="G193" s="47">
        <f>F193/E193</f>
        <v>0.7642</v>
      </c>
      <c r="H193" s="27"/>
      <c r="I193" s="27"/>
    </row>
    <row r="194" spans="1:9" ht="12.75">
      <c r="A194" s="43"/>
      <c r="B194" s="43"/>
      <c r="C194" s="43"/>
      <c r="D194" s="44"/>
      <c r="E194" s="45"/>
      <c r="F194" s="45"/>
      <c r="G194" s="47"/>
      <c r="H194" s="27"/>
      <c r="I194" s="27"/>
    </row>
    <row r="195" spans="1:9" s="60" customFormat="1" ht="12.75">
      <c r="A195" s="28" t="s">
        <v>147</v>
      </c>
      <c r="B195" s="28">
        <v>757</v>
      </c>
      <c r="C195" s="28"/>
      <c r="D195" s="56" t="s">
        <v>148</v>
      </c>
      <c r="E195" s="61">
        <f>SUM(E197)</f>
        <v>48000</v>
      </c>
      <c r="F195" s="61">
        <f>SUM(F197)</f>
        <v>42749</v>
      </c>
      <c r="G195" s="59">
        <f>F195/E195</f>
        <v>0.8906041666666666</v>
      </c>
      <c r="H195" s="32"/>
      <c r="I195" s="32"/>
    </row>
    <row r="196" spans="1:9" ht="12.75">
      <c r="A196" s="43"/>
      <c r="B196" s="43"/>
      <c r="C196" s="62"/>
      <c r="D196" s="63"/>
      <c r="E196" s="64"/>
      <c r="F196" s="64"/>
      <c r="G196" s="47"/>
      <c r="H196" s="27"/>
      <c r="I196" s="27"/>
    </row>
    <row r="197" spans="1:9" ht="36.75">
      <c r="A197" s="38"/>
      <c r="B197" s="38"/>
      <c r="C197" s="38">
        <v>75702</v>
      </c>
      <c r="D197" s="39" t="s">
        <v>149</v>
      </c>
      <c r="E197" s="40">
        <f>SUM(E199)</f>
        <v>48000</v>
      </c>
      <c r="F197" s="40">
        <f>SUM(F199)</f>
        <v>42749</v>
      </c>
      <c r="G197" s="42">
        <f>F197/E197</f>
        <v>0.8906041666666666</v>
      </c>
      <c r="H197" s="27"/>
      <c r="I197" s="27"/>
    </row>
    <row r="198" spans="1:9" ht="12.75">
      <c r="A198" s="43"/>
      <c r="B198" s="43"/>
      <c r="C198" s="43"/>
      <c r="D198" s="44" t="s">
        <v>27</v>
      </c>
      <c r="E198" s="45">
        <f>E199</f>
        <v>48000</v>
      </c>
      <c r="F198" s="45">
        <f>F199</f>
        <v>42749</v>
      </c>
      <c r="G198" s="47">
        <f>F198/E198</f>
        <v>0.8906041666666666</v>
      </c>
      <c r="H198" s="27"/>
      <c r="I198" s="27"/>
    </row>
    <row r="199" spans="1:9" ht="12.75">
      <c r="A199" s="68" t="s">
        <v>16</v>
      </c>
      <c r="B199" s="68"/>
      <c r="C199" s="68"/>
      <c r="D199" s="44" t="s">
        <v>150</v>
      </c>
      <c r="E199" s="45">
        <v>48000</v>
      </c>
      <c r="F199" s="45">
        <v>42749</v>
      </c>
      <c r="G199" s="47">
        <f>F199/E199</f>
        <v>0.8906041666666666</v>
      </c>
      <c r="H199" s="27"/>
      <c r="I199" s="27"/>
    </row>
    <row r="200" spans="1:9" ht="12.75">
      <c r="A200" s="43"/>
      <c r="B200" s="43"/>
      <c r="C200" s="43"/>
      <c r="D200" s="44"/>
      <c r="E200" s="45"/>
      <c r="F200" s="45"/>
      <c r="G200" s="47"/>
      <c r="H200" s="27"/>
      <c r="I200" s="27"/>
    </row>
    <row r="201" spans="1:9" s="60" customFormat="1" ht="12.75">
      <c r="A201" s="28" t="s">
        <v>151</v>
      </c>
      <c r="B201" s="28">
        <v>801</v>
      </c>
      <c r="C201" s="28"/>
      <c r="D201" s="56" t="s">
        <v>152</v>
      </c>
      <c r="E201" s="61">
        <f>SUM(E203,E232,E277,E300,E306,E315,E319,E325,E332,E338)</f>
        <v>9528092</v>
      </c>
      <c r="F201" s="61">
        <f>SUM(F203,F232,F277,F300,F306,F315,F319,F325,F332,F338)</f>
        <v>9126522</v>
      </c>
      <c r="G201" s="59">
        <f>F201/E201</f>
        <v>0.9578541013247983</v>
      </c>
      <c r="H201" s="32"/>
      <c r="I201" s="32"/>
    </row>
    <row r="202" spans="1:9" ht="12.75">
      <c r="A202" s="62"/>
      <c r="B202" s="34"/>
      <c r="C202" s="62"/>
      <c r="D202" s="63"/>
      <c r="E202" s="64"/>
      <c r="F202" s="64"/>
      <c r="G202" s="47"/>
      <c r="H202" s="27"/>
      <c r="I202" s="27"/>
    </row>
    <row r="203" spans="1:9" ht="12.75">
      <c r="A203" s="79"/>
      <c r="B203" s="38"/>
      <c r="C203" s="38">
        <v>80101</v>
      </c>
      <c r="D203" s="39" t="s">
        <v>153</v>
      </c>
      <c r="E203" s="40">
        <f>SUM(E205,E211,E217,E226)</f>
        <v>3229754</v>
      </c>
      <c r="F203" s="40">
        <f>SUM(F205,F211,F217,F226)</f>
        <v>3199684</v>
      </c>
      <c r="G203" s="42">
        <f>F203/E203</f>
        <v>0.9906896933946053</v>
      </c>
      <c r="H203" s="27"/>
      <c r="I203" s="27"/>
    </row>
    <row r="204" spans="1:9" ht="12.75">
      <c r="A204" s="80"/>
      <c r="B204" s="80"/>
      <c r="C204" s="80"/>
      <c r="D204" s="44" t="s">
        <v>154</v>
      </c>
      <c r="E204" s="72"/>
      <c r="F204" s="72"/>
      <c r="G204" s="47"/>
      <c r="H204" s="27"/>
      <c r="I204" s="27"/>
    </row>
    <row r="205" spans="1:9" ht="24.75">
      <c r="A205" s="80"/>
      <c r="B205" s="80"/>
      <c r="C205" s="80"/>
      <c r="D205" s="39" t="s">
        <v>155</v>
      </c>
      <c r="E205" s="40">
        <f>SUM(E206)</f>
        <v>166178</v>
      </c>
      <c r="F205" s="40">
        <f>SUM(F206)</f>
        <v>161786</v>
      </c>
      <c r="G205" s="42">
        <f>F205/E205</f>
        <v>0.973570508731601</v>
      </c>
      <c r="H205" s="27"/>
      <c r="I205" s="27"/>
    </row>
    <row r="206" spans="1:9" ht="12.75" customHeight="1">
      <c r="A206" s="81"/>
      <c r="B206" s="81"/>
      <c r="C206" s="81"/>
      <c r="D206" s="44" t="s">
        <v>27</v>
      </c>
      <c r="E206" s="72">
        <f>SUM(E207:E208)</f>
        <v>166178</v>
      </c>
      <c r="F206" s="72">
        <f>SUM(F207:F208)</f>
        <v>161786</v>
      </c>
      <c r="G206" s="47">
        <f>F206/E206</f>
        <v>0.973570508731601</v>
      </c>
      <c r="H206" s="27"/>
      <c r="I206" s="27"/>
    </row>
    <row r="207" spans="1:10" ht="25.5" customHeight="1">
      <c r="A207" s="48" t="s">
        <v>16</v>
      </c>
      <c r="B207" s="48"/>
      <c r="C207" s="48"/>
      <c r="D207" s="44" t="s">
        <v>156</v>
      </c>
      <c r="E207" s="72">
        <v>129427</v>
      </c>
      <c r="F207" s="72">
        <v>126932</v>
      </c>
      <c r="G207" s="47">
        <f>F207/E207</f>
        <v>0.9807227240065829</v>
      </c>
      <c r="H207" s="27"/>
      <c r="I207" s="27"/>
      <c r="J207" s="1"/>
    </row>
    <row r="208" spans="1:9" ht="12.75">
      <c r="A208" s="48"/>
      <c r="B208" s="48"/>
      <c r="C208" s="48"/>
      <c r="D208" s="44" t="s">
        <v>157</v>
      </c>
      <c r="E208" s="72">
        <v>36751</v>
      </c>
      <c r="F208" s="72">
        <v>34854</v>
      </c>
      <c r="G208" s="47">
        <f>F208/E208</f>
        <v>0.9483823569426683</v>
      </c>
      <c r="H208" s="27"/>
      <c r="I208" s="27"/>
    </row>
    <row r="209" spans="1:9" ht="72.75">
      <c r="A209" s="48"/>
      <c r="B209" s="48"/>
      <c r="C209" s="48"/>
      <c r="D209" s="44" t="s">
        <v>158</v>
      </c>
      <c r="E209" s="72"/>
      <c r="F209" s="72"/>
      <c r="G209" s="47"/>
      <c r="H209" s="27"/>
      <c r="I209" s="27"/>
    </row>
    <row r="210" spans="1:9" ht="12.75">
      <c r="A210" s="80"/>
      <c r="B210" s="80"/>
      <c r="C210" s="80"/>
      <c r="D210" s="44"/>
      <c r="E210" s="72"/>
      <c r="F210" s="72"/>
      <c r="G210" s="47"/>
      <c r="H210" s="27"/>
      <c r="I210" s="27"/>
    </row>
    <row r="211" spans="1:9" ht="24.75">
      <c r="A211" s="80"/>
      <c r="B211" s="80"/>
      <c r="C211" s="80"/>
      <c r="D211" s="39" t="s">
        <v>159</v>
      </c>
      <c r="E211" s="40">
        <f>SUM(E212)</f>
        <v>443221</v>
      </c>
      <c r="F211" s="40">
        <f>SUM(F212)</f>
        <v>428043</v>
      </c>
      <c r="G211" s="42">
        <f>F211/E211</f>
        <v>0.9657552327168614</v>
      </c>
      <c r="H211" s="27"/>
      <c r="I211" s="27"/>
    </row>
    <row r="212" spans="1:9" ht="12.75">
      <c r="A212" s="80"/>
      <c r="B212" s="80"/>
      <c r="C212" s="80"/>
      <c r="D212" s="44" t="s">
        <v>27</v>
      </c>
      <c r="E212" s="72">
        <f>SUM(E213:E214)</f>
        <v>443221</v>
      </c>
      <c r="F212" s="72">
        <f>SUM(F213:F214)</f>
        <v>428043</v>
      </c>
      <c r="G212" s="47">
        <f>F212/E212</f>
        <v>0.9657552327168614</v>
      </c>
      <c r="H212" s="27"/>
      <c r="I212" s="27"/>
    </row>
    <row r="213" spans="1:9" ht="24.75">
      <c r="A213" s="82" t="s">
        <v>16</v>
      </c>
      <c r="B213" s="82"/>
      <c r="C213" s="82"/>
      <c r="D213" s="44" t="s">
        <v>137</v>
      </c>
      <c r="E213" s="72">
        <v>359651</v>
      </c>
      <c r="F213" s="72">
        <v>358457</v>
      </c>
      <c r="G213" s="47">
        <f>F213/E213</f>
        <v>0.9966801148891564</v>
      </c>
      <c r="H213" s="27"/>
      <c r="I213" s="27"/>
    </row>
    <row r="214" spans="1:9" ht="12.75">
      <c r="A214" s="82"/>
      <c r="B214" s="82"/>
      <c r="C214" s="82"/>
      <c r="D214" s="44" t="s">
        <v>160</v>
      </c>
      <c r="E214" s="72">
        <f>62332+22738-1500</f>
        <v>83570</v>
      </c>
      <c r="F214" s="72">
        <f>61837+1646+6103</f>
        <v>69586</v>
      </c>
      <c r="G214" s="47">
        <f>F214/E214</f>
        <v>0.8326672250807706</v>
      </c>
      <c r="H214" s="27"/>
      <c r="I214" s="27"/>
    </row>
    <row r="215" spans="1:9" ht="72.75">
      <c r="A215" s="82"/>
      <c r="B215" s="82"/>
      <c r="C215" s="82"/>
      <c r="D215" s="44" t="s">
        <v>161</v>
      </c>
      <c r="E215" s="72"/>
      <c r="F215" s="72"/>
      <c r="G215" s="47"/>
      <c r="H215" s="27"/>
      <c r="I215" s="27"/>
    </row>
    <row r="216" spans="1:9" ht="12.75">
      <c r="A216" s="82"/>
      <c r="B216" s="82"/>
      <c r="C216" s="82"/>
      <c r="D216" s="44"/>
      <c r="E216" s="72"/>
      <c r="F216" s="72"/>
      <c r="G216" s="47"/>
      <c r="H216" s="27"/>
      <c r="I216" s="27"/>
    </row>
    <row r="217" spans="1:9" ht="24.75">
      <c r="A217" s="80"/>
      <c r="B217" s="80"/>
      <c r="C217" s="80"/>
      <c r="D217" s="71" t="s">
        <v>162</v>
      </c>
      <c r="E217" s="55">
        <f>E218+E223</f>
        <v>1592035</v>
      </c>
      <c r="F217" s="55">
        <f>F218+F223</f>
        <v>1583745</v>
      </c>
      <c r="G217" s="42">
        <f>F217/E217</f>
        <v>0.9947928280471221</v>
      </c>
      <c r="H217" s="27"/>
      <c r="I217" s="27"/>
    </row>
    <row r="218" spans="1:9" ht="12.75">
      <c r="A218" s="81"/>
      <c r="B218" s="81"/>
      <c r="C218" s="81"/>
      <c r="D218" s="44" t="s">
        <v>27</v>
      </c>
      <c r="E218" s="72">
        <f>SUM(E219:E220)</f>
        <v>1491862</v>
      </c>
      <c r="F218" s="72">
        <f>SUM(F219:F220)</f>
        <v>1483572</v>
      </c>
      <c r="G218" s="47">
        <f>F218/E218</f>
        <v>0.9944431857638307</v>
      </c>
      <c r="H218" s="27"/>
      <c r="I218" s="27"/>
    </row>
    <row r="219" spans="1:9" ht="24.75">
      <c r="A219" s="82" t="s">
        <v>16</v>
      </c>
      <c r="B219" s="82"/>
      <c r="C219" s="82"/>
      <c r="D219" s="44" t="s">
        <v>137</v>
      </c>
      <c r="E219" s="72">
        <v>1262721</v>
      </c>
      <c r="F219" s="72">
        <v>1257571</v>
      </c>
      <c r="G219" s="47">
        <f>F219/E219</f>
        <v>0.9959215060175605</v>
      </c>
      <c r="H219" s="27"/>
      <c r="I219" s="27"/>
    </row>
    <row r="220" spans="1:9" ht="12.75">
      <c r="A220" s="82"/>
      <c r="B220" s="82"/>
      <c r="C220" s="82"/>
      <c r="D220" s="44" t="s">
        <v>163</v>
      </c>
      <c r="E220" s="72">
        <f>226442+2699</f>
        <v>229141</v>
      </c>
      <c r="F220" s="72">
        <f>223302+2699</f>
        <v>226001</v>
      </c>
      <c r="G220" s="47">
        <f>F220/E220</f>
        <v>0.9862966470426506</v>
      </c>
      <c r="H220" s="27"/>
      <c r="I220" s="27"/>
    </row>
    <row r="221" spans="1:9" ht="108.75">
      <c r="A221" s="82"/>
      <c r="B221" s="82"/>
      <c r="C221" s="82"/>
      <c r="D221" s="44" t="s">
        <v>164</v>
      </c>
      <c r="E221" s="72"/>
      <c r="F221" s="72"/>
      <c r="G221" s="47"/>
      <c r="H221" s="27"/>
      <c r="I221" s="27"/>
    </row>
    <row r="222" spans="1:9" ht="12.75">
      <c r="A222" s="82"/>
      <c r="B222" s="82"/>
      <c r="C222" s="82"/>
      <c r="D222" s="44"/>
      <c r="E222" s="72"/>
      <c r="F222" s="72"/>
      <c r="G222" s="47"/>
      <c r="H222" s="27"/>
      <c r="I222" s="27"/>
    </row>
    <row r="223" spans="1:9" ht="12.75">
      <c r="A223" s="80"/>
      <c r="B223" s="80"/>
      <c r="C223" s="80"/>
      <c r="D223" s="44" t="s">
        <v>20</v>
      </c>
      <c r="E223" s="72">
        <f>E224</f>
        <v>100173</v>
      </c>
      <c r="F223" s="72">
        <f>F224</f>
        <v>100173</v>
      </c>
      <c r="G223" s="47">
        <f>F223/E223</f>
        <v>1</v>
      </c>
      <c r="H223" s="27"/>
      <c r="I223" s="27"/>
    </row>
    <row r="224" spans="1:9" ht="24.75">
      <c r="A224" s="82" t="s">
        <v>16</v>
      </c>
      <c r="B224" s="82"/>
      <c r="C224" s="82"/>
      <c r="D224" s="44" t="s">
        <v>165</v>
      </c>
      <c r="E224" s="72">
        <v>100173</v>
      </c>
      <c r="F224" s="72">
        <v>100173</v>
      </c>
      <c r="G224" s="47">
        <f>F224/E224</f>
        <v>1</v>
      </c>
      <c r="H224" s="27"/>
      <c r="I224" s="27"/>
    </row>
    <row r="225" spans="1:9" ht="12.75">
      <c r="A225" s="80"/>
      <c r="B225" s="80"/>
      <c r="C225" s="80"/>
      <c r="D225" s="44"/>
      <c r="E225" s="72"/>
      <c r="F225" s="72"/>
      <c r="G225" s="47"/>
      <c r="H225" s="27"/>
      <c r="I225" s="27"/>
    </row>
    <row r="226" spans="1:9" ht="24.75">
      <c r="A226" s="80"/>
      <c r="B226" s="80"/>
      <c r="C226" s="80"/>
      <c r="D226" s="39" t="s">
        <v>166</v>
      </c>
      <c r="E226" s="40">
        <f>SUM(E227)</f>
        <v>1028320</v>
      </c>
      <c r="F226" s="40">
        <f>SUM(F227)</f>
        <v>1026110</v>
      </c>
      <c r="G226" s="42">
        <f>F226/E226</f>
        <v>0.997850863544422</v>
      </c>
      <c r="H226" s="27"/>
      <c r="I226" s="27"/>
    </row>
    <row r="227" spans="1:9" ht="12.75">
      <c r="A227" s="80"/>
      <c r="B227" s="80"/>
      <c r="C227" s="80"/>
      <c r="D227" s="44" t="s">
        <v>77</v>
      </c>
      <c r="E227" s="72">
        <f>SUM(E228:E229)</f>
        <v>1028320</v>
      </c>
      <c r="F227" s="72">
        <f>SUM(F228:F229)</f>
        <v>1026110</v>
      </c>
      <c r="G227" s="47">
        <f>F227/E227</f>
        <v>0.997850863544422</v>
      </c>
      <c r="H227" s="27"/>
      <c r="I227" s="27"/>
    </row>
    <row r="228" spans="1:9" ht="24.75">
      <c r="A228" s="82" t="s">
        <v>16</v>
      </c>
      <c r="B228" s="82"/>
      <c r="C228" s="82"/>
      <c r="D228" s="44" t="s">
        <v>137</v>
      </c>
      <c r="E228" s="72">
        <v>839979</v>
      </c>
      <c r="F228" s="72">
        <v>839386</v>
      </c>
      <c r="G228" s="47">
        <f>F228/E228</f>
        <v>0.9992940299697969</v>
      </c>
      <c r="H228" s="27"/>
      <c r="I228" s="27"/>
    </row>
    <row r="229" spans="1:9" ht="12.75">
      <c r="A229" s="82"/>
      <c r="B229" s="82"/>
      <c r="C229" s="82"/>
      <c r="D229" s="44" t="s">
        <v>160</v>
      </c>
      <c r="E229" s="72">
        <f>179765+329+6747+1500</f>
        <v>188341</v>
      </c>
      <c r="F229" s="72">
        <f>178148+8247+329</f>
        <v>186724</v>
      </c>
      <c r="G229" s="47">
        <f>F229/E229</f>
        <v>0.9914145087899077</v>
      </c>
      <c r="H229" s="27"/>
      <c r="I229" s="27"/>
    </row>
    <row r="230" spans="1:9" ht="102" customHeight="1">
      <c r="A230" s="82"/>
      <c r="B230" s="82"/>
      <c r="C230" s="82"/>
      <c r="D230" s="44" t="s">
        <v>167</v>
      </c>
      <c r="E230" s="72"/>
      <c r="F230" s="72"/>
      <c r="G230" s="47"/>
      <c r="H230" s="27"/>
      <c r="I230" s="27"/>
    </row>
    <row r="231" spans="1:9" ht="12.75">
      <c r="A231" s="80"/>
      <c r="B231" s="80"/>
      <c r="C231" s="80"/>
      <c r="D231" s="44"/>
      <c r="E231" s="72"/>
      <c r="F231" s="72"/>
      <c r="G231" s="47"/>
      <c r="H231" s="27"/>
      <c r="I231" s="27"/>
    </row>
    <row r="232" spans="1:9" ht="12.75">
      <c r="A232" s="79"/>
      <c r="B232" s="38"/>
      <c r="C232" s="38">
        <v>80104</v>
      </c>
      <c r="D232" s="39" t="s">
        <v>168</v>
      </c>
      <c r="E232" s="40">
        <f>SUM(E234,E244,E253,E259,E265,E271)</f>
        <v>1675400</v>
      </c>
      <c r="F232" s="40">
        <f>SUM(F234,F244,F253,F259,F265,F271)</f>
        <v>1611492</v>
      </c>
      <c r="G232" s="42">
        <f>F232/E232</f>
        <v>0.9618550793840277</v>
      </c>
      <c r="H232" s="27"/>
      <c r="I232" s="27"/>
    </row>
    <row r="233" spans="1:9" ht="12.75">
      <c r="A233" s="62"/>
      <c r="B233" s="34"/>
      <c r="C233" s="34"/>
      <c r="D233" s="83" t="s">
        <v>154</v>
      </c>
      <c r="E233" s="67"/>
      <c r="F233" s="67"/>
      <c r="G233" s="47"/>
      <c r="H233" s="27"/>
      <c r="I233" s="27"/>
    </row>
    <row r="234" spans="1:9" ht="12.75">
      <c r="A234" s="62"/>
      <c r="B234" s="34"/>
      <c r="C234" s="34"/>
      <c r="D234" s="39" t="s">
        <v>169</v>
      </c>
      <c r="E234" s="40">
        <f>SUM(E235,E240)</f>
        <v>442282</v>
      </c>
      <c r="F234" s="40">
        <f>SUM(F235,F240)</f>
        <v>424321</v>
      </c>
      <c r="G234" s="42">
        <f>F234/E234</f>
        <v>0.9593901628372848</v>
      </c>
      <c r="H234" s="27"/>
      <c r="I234" s="27"/>
    </row>
    <row r="235" spans="1:9" ht="12.75">
      <c r="A235" s="62"/>
      <c r="B235" s="34"/>
      <c r="C235" s="34"/>
      <c r="D235" s="83" t="s">
        <v>27</v>
      </c>
      <c r="E235" s="67">
        <f>SUM(E236:E237)</f>
        <v>433196</v>
      </c>
      <c r="F235" s="67">
        <f>SUM(F236:F237)</f>
        <v>415245</v>
      </c>
      <c r="G235" s="47">
        <f>F235/E235</f>
        <v>0.9585614825621659</v>
      </c>
      <c r="H235" s="27"/>
      <c r="I235" s="27"/>
    </row>
    <row r="236" spans="1:9" ht="24.75">
      <c r="A236" s="84" t="s">
        <v>16</v>
      </c>
      <c r="B236" s="84"/>
      <c r="C236" s="84"/>
      <c r="D236" s="83" t="s">
        <v>137</v>
      </c>
      <c r="E236" s="67">
        <v>338532</v>
      </c>
      <c r="F236" s="67">
        <v>336909</v>
      </c>
      <c r="G236" s="47">
        <f>F236/E236</f>
        <v>0.9952057707986246</v>
      </c>
      <c r="H236" s="27"/>
      <c r="I236" s="27"/>
    </row>
    <row r="237" spans="1:9" ht="12.75">
      <c r="A237" s="84"/>
      <c r="B237" s="84"/>
      <c r="C237" s="84"/>
      <c r="D237" s="83" t="s">
        <v>160</v>
      </c>
      <c r="E237" s="67">
        <v>94664</v>
      </c>
      <c r="F237" s="67">
        <v>78336</v>
      </c>
      <c r="G237" s="47">
        <f>F237/E237</f>
        <v>0.8275162680638891</v>
      </c>
      <c r="H237" s="27"/>
      <c r="I237" s="27"/>
    </row>
    <row r="238" spans="1:11" ht="78.75" customHeight="1">
      <c r="A238" s="84"/>
      <c r="B238" s="84"/>
      <c r="C238" s="84"/>
      <c r="D238" s="83" t="s">
        <v>170</v>
      </c>
      <c r="E238" s="67"/>
      <c r="F238" s="67"/>
      <c r="G238" s="47"/>
      <c r="H238" s="27"/>
      <c r="I238" s="27"/>
      <c r="J238" s="1"/>
      <c r="K238" s="1"/>
    </row>
    <row r="239" spans="1:9" ht="12.75">
      <c r="A239" s="62"/>
      <c r="B239" s="34"/>
      <c r="C239" s="34"/>
      <c r="D239" s="83"/>
      <c r="E239" s="67"/>
      <c r="F239" s="67"/>
      <c r="G239" s="47"/>
      <c r="H239" s="27"/>
      <c r="I239" s="27"/>
    </row>
    <row r="240" spans="1:9" ht="12.75">
      <c r="A240" s="62"/>
      <c r="B240" s="34"/>
      <c r="C240" s="34"/>
      <c r="D240" s="83" t="s">
        <v>126</v>
      </c>
      <c r="E240" s="67">
        <f>SUM(E241:E242)</f>
        <v>9086</v>
      </c>
      <c r="F240" s="67">
        <f>SUM(F241:F242)</f>
        <v>9076</v>
      </c>
      <c r="G240" s="47">
        <f>F240/E240</f>
        <v>0.9988994056790667</v>
      </c>
      <c r="H240" s="27"/>
      <c r="I240" s="27"/>
    </row>
    <row r="241" spans="1:9" ht="12.75">
      <c r="A241" s="85" t="s">
        <v>16</v>
      </c>
      <c r="B241" s="85"/>
      <c r="C241" s="85"/>
      <c r="D241" s="83" t="s">
        <v>171</v>
      </c>
      <c r="E241" s="67">
        <v>3586</v>
      </c>
      <c r="F241" s="67">
        <v>3586</v>
      </c>
      <c r="G241" s="47">
        <f>F241/E241</f>
        <v>1</v>
      </c>
      <c r="H241" s="27"/>
      <c r="I241" s="27"/>
    </row>
    <row r="242" spans="1:9" ht="60.75">
      <c r="A242" s="85"/>
      <c r="B242" s="85"/>
      <c r="C242" s="85"/>
      <c r="D242" s="83" t="s">
        <v>172</v>
      </c>
      <c r="E242" s="67">
        <v>5500</v>
      </c>
      <c r="F242" s="67">
        <v>5490</v>
      </c>
      <c r="G242" s="47">
        <f>F242/E242</f>
        <v>0.9981818181818182</v>
      </c>
      <c r="H242" s="27"/>
      <c r="I242" s="27"/>
    </row>
    <row r="243" spans="1:9" ht="12.75">
      <c r="A243" s="62"/>
      <c r="B243" s="34"/>
      <c r="C243" s="34"/>
      <c r="D243" s="83"/>
      <c r="E243" s="67"/>
      <c r="F243" s="67"/>
      <c r="G243" s="47"/>
      <c r="H243" s="27"/>
      <c r="I243" s="27"/>
    </row>
    <row r="244" spans="1:9" ht="12.75">
      <c r="A244" s="86"/>
      <c r="B244" s="87"/>
      <c r="C244" s="87"/>
      <c r="D244" s="39" t="s">
        <v>173</v>
      </c>
      <c r="E244" s="40">
        <f>E245+E250</f>
        <v>504999</v>
      </c>
      <c r="F244" s="40">
        <f>F245+F250</f>
        <v>483953</v>
      </c>
      <c r="G244" s="42">
        <f>F244/E244</f>
        <v>0.9583246699498414</v>
      </c>
      <c r="H244" s="27"/>
      <c r="I244" s="27"/>
    </row>
    <row r="245" spans="1:9" ht="12.75">
      <c r="A245" s="86"/>
      <c r="B245" s="87"/>
      <c r="C245" s="87"/>
      <c r="D245" s="83" t="s">
        <v>77</v>
      </c>
      <c r="E245" s="67">
        <f>SUM(E246:E247)</f>
        <v>500714</v>
      </c>
      <c r="F245" s="67">
        <f>SUM(F246:F247)</f>
        <v>479668</v>
      </c>
      <c r="G245" s="47">
        <f>F245/E245</f>
        <v>0.9579680216650623</v>
      </c>
      <c r="H245" s="27"/>
      <c r="I245" s="27"/>
    </row>
    <row r="246" spans="1:9" ht="24.75">
      <c r="A246" s="85" t="s">
        <v>16</v>
      </c>
      <c r="B246" s="85"/>
      <c r="C246" s="85"/>
      <c r="D246" s="83" t="s">
        <v>137</v>
      </c>
      <c r="E246" s="67">
        <v>380929</v>
      </c>
      <c r="F246" s="67">
        <v>376639</v>
      </c>
      <c r="G246" s="47">
        <f>F246/E246</f>
        <v>0.9887380587983587</v>
      </c>
      <c r="H246" s="27"/>
      <c r="I246" s="27"/>
    </row>
    <row r="247" spans="1:9" ht="12.75">
      <c r="A247" s="85"/>
      <c r="B247" s="85"/>
      <c r="C247" s="85"/>
      <c r="D247" s="83" t="s">
        <v>160</v>
      </c>
      <c r="E247" s="67">
        <v>119785</v>
      </c>
      <c r="F247" s="67">
        <v>103029</v>
      </c>
      <c r="G247" s="47">
        <f>F247/E247</f>
        <v>0.860116041240556</v>
      </c>
      <c r="H247" s="27"/>
      <c r="I247" s="27"/>
    </row>
    <row r="248" spans="1:9" ht="84.75">
      <c r="A248" s="85"/>
      <c r="B248" s="85"/>
      <c r="C248" s="85"/>
      <c r="D248" s="83" t="s">
        <v>174</v>
      </c>
      <c r="E248" s="67"/>
      <c r="F248" s="67"/>
      <c r="G248" s="47"/>
      <c r="H248" s="27"/>
      <c r="I248" s="27"/>
    </row>
    <row r="249" spans="1:9" ht="12.75">
      <c r="A249" s="62"/>
      <c r="B249" s="34"/>
      <c r="C249" s="34"/>
      <c r="D249" s="83"/>
      <c r="E249" s="67"/>
      <c r="F249" s="67"/>
      <c r="G249" s="47"/>
      <c r="H249" s="27"/>
      <c r="I249" s="27"/>
    </row>
    <row r="250" spans="1:9" ht="12.75">
      <c r="A250" s="62"/>
      <c r="B250" s="34"/>
      <c r="C250" s="34"/>
      <c r="D250" s="83" t="s">
        <v>126</v>
      </c>
      <c r="E250" s="67">
        <f>E251</f>
        <v>4285</v>
      </c>
      <c r="F250" s="67">
        <f>F251</f>
        <v>4285</v>
      </c>
      <c r="G250" s="47">
        <f>F250/E250</f>
        <v>1</v>
      </c>
      <c r="H250" s="27"/>
      <c r="I250" s="27"/>
    </row>
    <row r="251" spans="1:9" ht="12.75">
      <c r="A251" s="85" t="s">
        <v>16</v>
      </c>
      <c r="B251" s="85"/>
      <c r="C251" s="85"/>
      <c r="D251" s="83" t="s">
        <v>171</v>
      </c>
      <c r="E251" s="67">
        <v>4285</v>
      </c>
      <c r="F251" s="67">
        <v>4285</v>
      </c>
      <c r="G251" s="47">
        <f>F251/E251</f>
        <v>1</v>
      </c>
      <c r="H251" s="27"/>
      <c r="I251" s="27"/>
    </row>
    <row r="252" spans="1:9" ht="12.75">
      <c r="A252" s="62"/>
      <c r="B252" s="34"/>
      <c r="C252" s="34"/>
      <c r="D252" s="83"/>
      <c r="E252" s="67"/>
      <c r="F252" s="67"/>
      <c r="G252" s="47"/>
      <c r="H252" s="27"/>
      <c r="I252" s="27"/>
    </row>
    <row r="253" spans="1:9" ht="12.75">
      <c r="A253" s="62"/>
      <c r="B253" s="34"/>
      <c r="C253" s="34"/>
      <c r="D253" s="39" t="s">
        <v>175</v>
      </c>
      <c r="E253" s="40">
        <f>SUM(E254)</f>
        <v>501915</v>
      </c>
      <c r="F253" s="40">
        <f>SUM(F254)</f>
        <v>488118</v>
      </c>
      <c r="G253" s="42">
        <f>F253/E253</f>
        <v>0.9725112817907414</v>
      </c>
      <c r="H253" s="27"/>
      <c r="I253" s="27"/>
    </row>
    <row r="254" spans="1:9" ht="12.75">
      <c r="A254" s="62"/>
      <c r="B254" s="34"/>
      <c r="C254" s="34"/>
      <c r="D254" s="83" t="s">
        <v>27</v>
      </c>
      <c r="E254" s="67">
        <f>SUM(E255:E257)</f>
        <v>501915</v>
      </c>
      <c r="F254" s="67">
        <f>SUM(F255:F257)</f>
        <v>488118</v>
      </c>
      <c r="G254" s="47">
        <f>F254/E254</f>
        <v>0.9725112817907414</v>
      </c>
      <c r="H254" s="27"/>
      <c r="I254" s="27"/>
    </row>
    <row r="255" spans="1:9" ht="24.75">
      <c r="A255" s="85" t="s">
        <v>16</v>
      </c>
      <c r="B255" s="85"/>
      <c r="C255" s="85"/>
      <c r="D255" s="83" t="s">
        <v>137</v>
      </c>
      <c r="E255" s="67">
        <v>338250</v>
      </c>
      <c r="F255" s="67">
        <v>338172</v>
      </c>
      <c r="G255" s="47">
        <f>F255/E255</f>
        <v>0.999769401330377</v>
      </c>
      <c r="H255" s="27"/>
      <c r="I255" s="27"/>
    </row>
    <row r="256" spans="1:9" ht="12.75">
      <c r="A256" s="85"/>
      <c r="B256" s="85"/>
      <c r="C256" s="85"/>
      <c r="D256" s="83" t="s">
        <v>160</v>
      </c>
      <c r="E256" s="67">
        <v>163665</v>
      </c>
      <c r="F256" s="67">
        <v>149946</v>
      </c>
      <c r="G256" s="47">
        <f>F256/E256</f>
        <v>0.9161763358079003</v>
      </c>
      <c r="H256" s="27"/>
      <c r="I256" s="27"/>
    </row>
    <row r="257" spans="1:9" ht="108.75">
      <c r="A257" s="85"/>
      <c r="B257" s="85"/>
      <c r="C257" s="85"/>
      <c r="D257" s="83" t="s">
        <v>176</v>
      </c>
      <c r="E257" s="67"/>
      <c r="F257" s="67"/>
      <c r="G257" s="47"/>
      <c r="H257" s="27"/>
      <c r="I257" s="27"/>
    </row>
    <row r="258" spans="1:9" ht="12.75">
      <c r="A258" s="85"/>
      <c r="B258" s="85"/>
      <c r="C258" s="85"/>
      <c r="D258" s="83"/>
      <c r="E258" s="67"/>
      <c r="F258" s="67"/>
      <c r="G258" s="47"/>
      <c r="H258" s="27"/>
      <c r="I258" s="27"/>
    </row>
    <row r="259" spans="1:9" ht="12.75">
      <c r="A259" s="62"/>
      <c r="B259" s="34"/>
      <c r="C259" s="34"/>
      <c r="D259" s="39" t="s">
        <v>177</v>
      </c>
      <c r="E259" s="40">
        <f>SUM(E260)</f>
        <v>83800</v>
      </c>
      <c r="F259" s="40">
        <f>SUM(F260)</f>
        <v>77508</v>
      </c>
      <c r="G259" s="42">
        <f>F259/E259</f>
        <v>0.9249164677804296</v>
      </c>
      <c r="H259" s="27"/>
      <c r="I259" s="27"/>
    </row>
    <row r="260" spans="1:9" ht="12.75">
      <c r="A260" s="62"/>
      <c r="B260" s="34"/>
      <c r="C260" s="34"/>
      <c r="D260" s="83" t="s">
        <v>27</v>
      </c>
      <c r="E260" s="67">
        <f>SUM(E261:E262)</f>
        <v>83800</v>
      </c>
      <c r="F260" s="67">
        <f>SUM(F261:F262)</f>
        <v>77508</v>
      </c>
      <c r="G260" s="47">
        <f>F260/E260</f>
        <v>0.9249164677804296</v>
      </c>
      <c r="H260" s="27"/>
      <c r="I260" s="27"/>
    </row>
    <row r="261" spans="1:9" ht="24.75">
      <c r="A261" s="85" t="s">
        <v>16</v>
      </c>
      <c r="B261" s="85"/>
      <c r="C261" s="85"/>
      <c r="D261" s="83" t="s">
        <v>137</v>
      </c>
      <c r="E261" s="67">
        <v>67000</v>
      </c>
      <c r="F261" s="67">
        <v>63036</v>
      </c>
      <c r="G261" s="47">
        <f>F261/E261</f>
        <v>0.9408358208955224</v>
      </c>
      <c r="H261" s="27"/>
      <c r="I261" s="27"/>
    </row>
    <row r="262" spans="1:9" ht="12.75">
      <c r="A262" s="85"/>
      <c r="B262" s="85"/>
      <c r="C262" s="85"/>
      <c r="D262" s="83" t="s">
        <v>160</v>
      </c>
      <c r="E262" s="67">
        <v>16800</v>
      </c>
      <c r="F262" s="67">
        <v>14472</v>
      </c>
      <c r="G262" s="47">
        <f>F262/E262</f>
        <v>0.8614285714285714</v>
      </c>
      <c r="H262" s="27"/>
      <c r="I262" s="27"/>
    </row>
    <row r="263" spans="1:9" ht="48.75">
      <c r="A263" s="85"/>
      <c r="B263" s="85"/>
      <c r="C263" s="85"/>
      <c r="D263" s="83" t="s">
        <v>178</v>
      </c>
      <c r="E263" s="67"/>
      <c r="F263" s="67"/>
      <c r="G263" s="47"/>
      <c r="H263" s="27"/>
      <c r="I263" s="27"/>
    </row>
    <row r="264" spans="1:9" ht="12.75">
      <c r="A264" s="62"/>
      <c r="B264" s="34"/>
      <c r="C264" s="34"/>
      <c r="D264" s="83"/>
      <c r="E264" s="67"/>
      <c r="F264" s="67"/>
      <c r="G264" s="47"/>
      <c r="H264" s="27"/>
      <c r="I264" s="27"/>
    </row>
    <row r="265" spans="1:9" ht="12.75">
      <c r="A265" s="62"/>
      <c r="B265" s="34"/>
      <c r="C265" s="34"/>
      <c r="D265" s="39" t="s">
        <v>179</v>
      </c>
      <c r="E265" s="40">
        <f>SUM(E266)</f>
        <v>69154</v>
      </c>
      <c r="F265" s="40">
        <f>SUM(F266)</f>
        <v>66141</v>
      </c>
      <c r="G265" s="42">
        <f>F265/E265</f>
        <v>0.9564305752378749</v>
      </c>
      <c r="H265" s="27"/>
      <c r="I265" s="27"/>
    </row>
    <row r="266" spans="1:9" ht="12.75">
      <c r="A266" s="62"/>
      <c r="B266" s="34"/>
      <c r="C266" s="34"/>
      <c r="D266" s="83" t="s">
        <v>27</v>
      </c>
      <c r="E266" s="67">
        <f>SUM(E267:E268)</f>
        <v>69154</v>
      </c>
      <c r="F266" s="67">
        <f>SUM(F267:F268)</f>
        <v>66141</v>
      </c>
      <c r="G266" s="47">
        <f>F266/E266</f>
        <v>0.9564305752378749</v>
      </c>
      <c r="H266" s="27"/>
      <c r="I266" s="27"/>
    </row>
    <row r="267" spans="1:9" ht="24.75">
      <c r="A267" s="85" t="s">
        <v>16</v>
      </c>
      <c r="B267" s="85"/>
      <c r="C267" s="85"/>
      <c r="D267" s="83" t="s">
        <v>137</v>
      </c>
      <c r="E267" s="67">
        <v>52754</v>
      </c>
      <c r="F267" s="67">
        <v>51373</v>
      </c>
      <c r="G267" s="47">
        <f>F267/E267</f>
        <v>0.9738218902832013</v>
      </c>
      <c r="H267" s="27"/>
      <c r="I267" s="27"/>
    </row>
    <row r="268" spans="1:9" ht="12.75">
      <c r="A268" s="85"/>
      <c r="B268" s="85"/>
      <c r="C268" s="85"/>
      <c r="D268" s="83" t="s">
        <v>160</v>
      </c>
      <c r="E268" s="67">
        <v>16400</v>
      </c>
      <c r="F268" s="67">
        <v>14768</v>
      </c>
      <c r="G268" s="47">
        <f>F268/E268</f>
        <v>0.9004878048780488</v>
      </c>
      <c r="H268" s="27"/>
      <c r="I268" s="27"/>
    </row>
    <row r="269" spans="1:9" ht="60.75">
      <c r="A269" s="85"/>
      <c r="B269" s="85"/>
      <c r="C269" s="85"/>
      <c r="D269" s="83" t="s">
        <v>180</v>
      </c>
      <c r="E269" s="67"/>
      <c r="F269" s="67"/>
      <c r="G269" s="47"/>
      <c r="H269" s="27"/>
      <c r="I269" s="27"/>
    </row>
    <row r="270" spans="1:9" ht="12.75">
      <c r="A270" s="62"/>
      <c r="B270" s="34"/>
      <c r="C270" s="34"/>
      <c r="D270" s="83"/>
      <c r="E270" s="67"/>
      <c r="F270" s="67"/>
      <c r="G270" s="47"/>
      <c r="H270" s="27"/>
      <c r="I270" s="27"/>
    </row>
    <row r="271" spans="1:9" ht="12.75">
      <c r="A271" s="62"/>
      <c r="B271" s="34"/>
      <c r="C271" s="34"/>
      <c r="D271" s="39" t="s">
        <v>181</v>
      </c>
      <c r="E271" s="40">
        <f>SUM(E272)</f>
        <v>73250</v>
      </c>
      <c r="F271" s="40">
        <f>SUM(F272)</f>
        <v>71451</v>
      </c>
      <c r="G271" s="42">
        <f>F271/E271</f>
        <v>0.9754402730375427</v>
      </c>
      <c r="H271" s="27"/>
      <c r="I271" s="27"/>
    </row>
    <row r="272" spans="1:9" ht="12.75">
      <c r="A272" s="62"/>
      <c r="B272" s="34"/>
      <c r="C272" s="34"/>
      <c r="D272" s="83" t="s">
        <v>27</v>
      </c>
      <c r="E272" s="67">
        <f>SUM(E273:E274)</f>
        <v>73250</v>
      </c>
      <c r="F272" s="67">
        <f>SUM(F273:F274)</f>
        <v>71451</v>
      </c>
      <c r="G272" s="47">
        <f>F272/E272</f>
        <v>0.9754402730375427</v>
      </c>
      <c r="H272" s="27"/>
      <c r="I272" s="27"/>
    </row>
    <row r="273" spans="1:9" ht="24.75">
      <c r="A273" s="85" t="s">
        <v>16</v>
      </c>
      <c r="B273" s="85"/>
      <c r="C273" s="85"/>
      <c r="D273" s="83" t="s">
        <v>137</v>
      </c>
      <c r="E273" s="67">
        <v>54574</v>
      </c>
      <c r="F273" s="67">
        <v>53882</v>
      </c>
      <c r="G273" s="47">
        <f>F273/E273</f>
        <v>0.9873199692161102</v>
      </c>
      <c r="H273" s="27"/>
      <c r="I273" s="27"/>
    </row>
    <row r="274" spans="1:9" ht="12.75">
      <c r="A274" s="85"/>
      <c r="B274" s="85"/>
      <c r="C274" s="85"/>
      <c r="D274" s="83" t="s">
        <v>160</v>
      </c>
      <c r="E274" s="67">
        <v>18676</v>
      </c>
      <c r="F274" s="67">
        <v>17569</v>
      </c>
      <c r="G274" s="47">
        <f>F274/E274</f>
        <v>0.9407260655386592</v>
      </c>
      <c r="H274" s="27"/>
      <c r="I274" s="27"/>
    </row>
    <row r="275" spans="1:9" ht="48.75">
      <c r="A275" s="85"/>
      <c r="B275" s="85"/>
      <c r="C275" s="85"/>
      <c r="D275" s="83" t="s">
        <v>182</v>
      </c>
      <c r="E275" s="67"/>
      <c r="F275" s="67"/>
      <c r="G275" s="47"/>
      <c r="H275" s="27"/>
      <c r="I275" s="27"/>
    </row>
    <row r="276" spans="1:9" ht="12.75">
      <c r="A276" s="62"/>
      <c r="B276" s="34"/>
      <c r="C276" s="43"/>
      <c r="D276" s="44"/>
      <c r="E276" s="45"/>
      <c r="F276" s="45"/>
      <c r="G276" s="47"/>
      <c r="H276" s="27"/>
      <c r="I276" s="27"/>
    </row>
    <row r="277" spans="1:9" ht="12.75">
      <c r="A277" s="79"/>
      <c r="B277" s="38"/>
      <c r="C277" s="38">
        <v>80110</v>
      </c>
      <c r="D277" s="39" t="s">
        <v>183</v>
      </c>
      <c r="E277" s="40">
        <f>SUM(E280,E289)</f>
        <v>3022490</v>
      </c>
      <c r="F277" s="40">
        <f>SUM(F280,F289)</f>
        <v>2821751</v>
      </c>
      <c r="G277" s="42">
        <f>F277/E277</f>
        <v>0.933584891926855</v>
      </c>
      <c r="H277" s="27"/>
      <c r="I277" s="27"/>
    </row>
    <row r="278" spans="1:9" ht="12.75">
      <c r="A278" s="62"/>
      <c r="B278" s="34"/>
      <c r="C278" s="34"/>
      <c r="D278" s="83" t="s">
        <v>154</v>
      </c>
      <c r="E278" s="67"/>
      <c r="F278" s="67"/>
      <c r="G278" s="47"/>
      <c r="H278" s="27"/>
      <c r="I278" s="27"/>
    </row>
    <row r="279" spans="1:9" ht="12.75">
      <c r="A279" s="62"/>
      <c r="B279" s="34"/>
      <c r="C279" s="34"/>
      <c r="D279" s="83"/>
      <c r="E279" s="67"/>
      <c r="F279" s="67"/>
      <c r="G279" s="47"/>
      <c r="H279" s="27"/>
      <c r="I279" s="27"/>
    </row>
    <row r="280" spans="1:9" ht="12.75">
      <c r="A280" s="62"/>
      <c r="B280" s="34"/>
      <c r="C280" s="34"/>
      <c r="D280" s="39" t="s">
        <v>184</v>
      </c>
      <c r="E280" s="40">
        <f>E281+E286</f>
        <v>847035</v>
      </c>
      <c r="F280" s="40">
        <f>F281+F286</f>
        <v>710818</v>
      </c>
      <c r="G280" s="42">
        <f>F280/E280</f>
        <v>0.8391837409316026</v>
      </c>
      <c r="H280" s="27"/>
      <c r="I280" s="27"/>
    </row>
    <row r="281" spans="1:9" ht="12.75">
      <c r="A281" s="62"/>
      <c r="B281" s="34"/>
      <c r="C281" s="34"/>
      <c r="D281" s="83" t="s">
        <v>27</v>
      </c>
      <c r="E281" s="67">
        <f>SUM(E282:E283)</f>
        <v>705452</v>
      </c>
      <c r="F281" s="67">
        <f>SUM(F282:F283)</f>
        <v>697825</v>
      </c>
      <c r="G281" s="47">
        <f>F281/E281</f>
        <v>0.9891884919172389</v>
      </c>
      <c r="H281" s="27"/>
      <c r="I281" s="27"/>
    </row>
    <row r="282" spans="1:10" ht="24.75">
      <c r="A282" s="85" t="s">
        <v>16</v>
      </c>
      <c r="B282" s="85"/>
      <c r="C282" s="85"/>
      <c r="D282" s="83" t="s">
        <v>137</v>
      </c>
      <c r="E282" s="67">
        <v>605132</v>
      </c>
      <c r="F282" s="67">
        <v>599238</v>
      </c>
      <c r="G282" s="47">
        <f>F282/E282</f>
        <v>0.9902599763357416</v>
      </c>
      <c r="H282" s="27"/>
      <c r="I282" s="27"/>
      <c r="J282" s="1"/>
    </row>
    <row r="283" spans="1:9" ht="12.75">
      <c r="A283" s="85"/>
      <c r="B283" s="85"/>
      <c r="C283" s="85"/>
      <c r="D283" s="83" t="s">
        <v>160</v>
      </c>
      <c r="E283" s="67">
        <v>100320</v>
      </c>
      <c r="F283" s="67">
        <v>98587</v>
      </c>
      <c r="G283" s="47">
        <f>F283/E283</f>
        <v>0.982725279106858</v>
      </c>
      <c r="H283" s="27"/>
      <c r="I283" s="27"/>
    </row>
    <row r="284" spans="1:9" ht="60.75">
      <c r="A284" s="85"/>
      <c r="B284" s="85"/>
      <c r="C284" s="85"/>
      <c r="D284" s="83" t="s">
        <v>185</v>
      </c>
      <c r="E284" s="67"/>
      <c r="F284" s="67"/>
      <c r="G284" s="47"/>
      <c r="H284" s="27"/>
      <c r="I284" s="27"/>
    </row>
    <row r="285" spans="1:9" ht="12.75">
      <c r="A285" s="62"/>
      <c r="B285" s="34"/>
      <c r="C285" s="34"/>
      <c r="D285" s="83"/>
      <c r="E285" s="67"/>
      <c r="F285" s="67"/>
      <c r="G285" s="47"/>
      <c r="H285" s="27"/>
      <c r="I285" s="27"/>
    </row>
    <row r="286" spans="1:9" ht="12.75">
      <c r="A286" s="62"/>
      <c r="B286" s="34"/>
      <c r="C286" s="34"/>
      <c r="D286" s="83" t="s">
        <v>186</v>
      </c>
      <c r="E286" s="67">
        <v>141583</v>
      </c>
      <c r="F286" s="67">
        <v>12993</v>
      </c>
      <c r="G286" s="47">
        <f>F286/E286</f>
        <v>0.09176949210004026</v>
      </c>
      <c r="H286" s="27"/>
      <c r="I286" s="27"/>
    </row>
    <row r="287" spans="1:9" ht="48.75">
      <c r="A287" s="85" t="s">
        <v>16</v>
      </c>
      <c r="B287" s="85"/>
      <c r="C287" s="85"/>
      <c r="D287" s="83" t="s">
        <v>187</v>
      </c>
      <c r="E287" s="67">
        <v>141583</v>
      </c>
      <c r="F287" s="67">
        <v>12993</v>
      </c>
      <c r="G287" s="47">
        <f>F287/E287</f>
        <v>0.09176949210004026</v>
      </c>
      <c r="H287" s="27"/>
      <c r="I287" s="27"/>
    </row>
    <row r="288" spans="1:9" ht="12.75">
      <c r="A288" s="62"/>
      <c r="B288" s="34"/>
      <c r="C288" s="34"/>
      <c r="D288" s="83"/>
      <c r="E288" s="67"/>
      <c r="F288" s="67"/>
      <c r="G288" s="47"/>
      <c r="H288" s="27"/>
      <c r="I288" s="27"/>
    </row>
    <row r="289" spans="1:9" ht="12.75">
      <c r="A289" s="62"/>
      <c r="B289" s="34"/>
      <c r="C289" s="34"/>
      <c r="D289" s="39" t="s">
        <v>188</v>
      </c>
      <c r="E289" s="40">
        <f>E290+E297</f>
        <v>2175455</v>
      </c>
      <c r="F289" s="40">
        <f>F290+F297</f>
        <v>2110933</v>
      </c>
      <c r="G289" s="42">
        <f>F289/E289</f>
        <v>0.970340917187439</v>
      </c>
      <c r="H289" s="27"/>
      <c r="I289" s="27"/>
    </row>
    <row r="290" spans="1:9" ht="12.75">
      <c r="A290" s="62"/>
      <c r="B290" s="34"/>
      <c r="C290" s="34"/>
      <c r="D290" s="83" t="s">
        <v>27</v>
      </c>
      <c r="E290" s="67">
        <f>SUM(E291:E292,E294:E295)</f>
        <v>1188657</v>
      </c>
      <c r="F290" s="67">
        <f>SUM(F291:F292,F294:F295)</f>
        <v>1124136</v>
      </c>
      <c r="G290" s="47">
        <f>F290/E290</f>
        <v>0.9457194127490101</v>
      </c>
      <c r="H290" s="27"/>
      <c r="I290" s="27"/>
    </row>
    <row r="291" spans="1:9" ht="24.75">
      <c r="A291" s="85" t="s">
        <v>16</v>
      </c>
      <c r="B291" s="85"/>
      <c r="C291" s="85"/>
      <c r="D291" s="83" t="s">
        <v>137</v>
      </c>
      <c r="E291" s="67">
        <v>890051</v>
      </c>
      <c r="F291" s="67">
        <v>884258</v>
      </c>
      <c r="G291" s="47">
        <f>F291/E291</f>
        <v>0.9934913842015795</v>
      </c>
      <c r="H291" s="27"/>
      <c r="I291" s="27"/>
    </row>
    <row r="292" spans="1:9" ht="12.75">
      <c r="A292" s="85"/>
      <c r="B292" s="85"/>
      <c r="C292" s="85"/>
      <c r="D292" s="83" t="s">
        <v>160</v>
      </c>
      <c r="E292" s="67">
        <v>263994</v>
      </c>
      <c r="F292" s="67">
        <v>205266</v>
      </c>
      <c r="G292" s="47">
        <f>F292/E292</f>
        <v>0.7775403986454238</v>
      </c>
      <c r="H292" s="27"/>
      <c r="I292" s="27"/>
    </row>
    <row r="293" spans="1:9" ht="60.75">
      <c r="A293" s="85"/>
      <c r="B293" s="85"/>
      <c r="C293" s="85"/>
      <c r="D293" s="83" t="s">
        <v>189</v>
      </c>
      <c r="E293" s="88"/>
      <c r="F293" s="88"/>
      <c r="G293" s="89"/>
      <c r="H293" s="27"/>
      <c r="I293" s="27"/>
    </row>
    <row r="294" spans="1:9" ht="36.75">
      <c r="A294" s="85"/>
      <c r="B294" s="85"/>
      <c r="C294" s="85"/>
      <c r="D294" s="83" t="s">
        <v>190</v>
      </c>
      <c r="E294" s="67">
        <v>24612</v>
      </c>
      <c r="F294" s="67">
        <v>24612</v>
      </c>
      <c r="G294" s="47">
        <f>F294/E294</f>
        <v>1</v>
      </c>
      <c r="H294" s="27"/>
      <c r="I294" s="27"/>
    </row>
    <row r="295" spans="1:9" ht="36.75">
      <c r="A295" s="85"/>
      <c r="B295" s="85"/>
      <c r="C295" s="85"/>
      <c r="D295" s="83" t="s">
        <v>191</v>
      </c>
      <c r="E295" s="67">
        <v>10000</v>
      </c>
      <c r="F295" s="67">
        <v>10000</v>
      </c>
      <c r="G295" s="47">
        <f>F295/E295</f>
        <v>1</v>
      </c>
      <c r="H295" s="27"/>
      <c r="I295" s="27"/>
    </row>
    <row r="296" spans="1:9" ht="12.75">
      <c r="A296" s="62"/>
      <c r="B296" s="34"/>
      <c r="C296" s="34"/>
      <c r="D296" s="83"/>
      <c r="E296" s="67"/>
      <c r="F296" s="67"/>
      <c r="G296" s="47"/>
      <c r="H296" s="27"/>
      <c r="I296" s="27"/>
    </row>
    <row r="297" spans="1:9" ht="12.75">
      <c r="A297" s="62"/>
      <c r="B297" s="34"/>
      <c r="C297" s="34"/>
      <c r="D297" s="83" t="s">
        <v>20</v>
      </c>
      <c r="E297" s="67">
        <f>SUM(E298:E298)</f>
        <v>986798</v>
      </c>
      <c r="F297" s="67">
        <v>986797</v>
      </c>
      <c r="G297" s="47">
        <f>F297/E297</f>
        <v>0.9999989866213754</v>
      </c>
      <c r="H297" s="27"/>
      <c r="I297" s="27"/>
    </row>
    <row r="298" spans="1:9" ht="48.75">
      <c r="A298" s="85" t="s">
        <v>16</v>
      </c>
      <c r="B298" s="85"/>
      <c r="C298" s="85"/>
      <c r="D298" s="83" t="s">
        <v>192</v>
      </c>
      <c r="E298" s="67">
        <v>986798</v>
      </c>
      <c r="F298" s="67">
        <v>986797</v>
      </c>
      <c r="G298" s="47">
        <f>F298/E298</f>
        <v>0.9999989866213754</v>
      </c>
      <c r="H298" s="27"/>
      <c r="I298" s="27"/>
    </row>
    <row r="299" spans="1:9" ht="12.75">
      <c r="A299" s="62"/>
      <c r="B299" s="34"/>
      <c r="C299" s="34"/>
      <c r="D299" s="44"/>
      <c r="E299" s="90"/>
      <c r="F299" s="90"/>
      <c r="G299" s="47"/>
      <c r="H299" s="27"/>
      <c r="I299" s="27"/>
    </row>
    <row r="300" spans="1:9" ht="12.75">
      <c r="A300" s="79"/>
      <c r="B300" s="38"/>
      <c r="C300" s="38">
        <v>80113</v>
      </c>
      <c r="D300" s="39" t="s">
        <v>193</v>
      </c>
      <c r="E300" s="40">
        <f>SUM(E301)</f>
        <v>121433</v>
      </c>
      <c r="F300" s="40">
        <f>SUM(F301)</f>
        <v>121301</v>
      </c>
      <c r="G300" s="42">
        <f>F300/E300</f>
        <v>0.9989129808206995</v>
      </c>
      <c r="H300" s="27"/>
      <c r="I300" s="27"/>
    </row>
    <row r="301" spans="1:9" ht="12.75">
      <c r="A301" s="62"/>
      <c r="B301" s="34"/>
      <c r="C301" s="34"/>
      <c r="D301" s="83" t="s">
        <v>77</v>
      </c>
      <c r="E301" s="67">
        <f>SUM(E302:E303)</f>
        <v>121433</v>
      </c>
      <c r="F301" s="67">
        <f>SUM(F302:F303)</f>
        <v>121301</v>
      </c>
      <c r="G301" s="47">
        <f>F301/E301</f>
        <v>0.9989129808206995</v>
      </c>
      <c r="H301" s="27"/>
      <c r="I301" s="27"/>
    </row>
    <row r="302" spans="1:9" ht="24.75">
      <c r="A302" s="85" t="s">
        <v>16</v>
      </c>
      <c r="B302" s="85"/>
      <c r="C302" s="85"/>
      <c r="D302" s="83" t="s">
        <v>137</v>
      </c>
      <c r="E302" s="67">
        <v>47665</v>
      </c>
      <c r="F302" s="67">
        <v>47553</v>
      </c>
      <c r="G302" s="47">
        <f>F302/E302</f>
        <v>0.9976502674918704</v>
      </c>
      <c r="H302" s="27"/>
      <c r="I302" s="27"/>
    </row>
    <row r="303" spans="1:9" ht="12.75">
      <c r="A303" s="85"/>
      <c r="B303" s="85"/>
      <c r="C303" s="85"/>
      <c r="D303" s="44" t="s">
        <v>194</v>
      </c>
      <c r="E303" s="67">
        <v>73768</v>
      </c>
      <c r="F303" s="67">
        <v>73748</v>
      </c>
      <c r="G303" s="47">
        <f>F303/E303</f>
        <v>0.9997288797310487</v>
      </c>
      <c r="H303" s="27"/>
      <c r="I303" s="27"/>
    </row>
    <row r="304" spans="1:9" ht="48.75">
      <c r="A304" s="85"/>
      <c r="B304" s="85"/>
      <c r="C304" s="85"/>
      <c r="D304" s="44" t="s">
        <v>195</v>
      </c>
      <c r="E304" s="67"/>
      <c r="F304" s="67"/>
      <c r="G304" s="47"/>
      <c r="H304" s="27"/>
      <c r="I304" s="27"/>
    </row>
    <row r="305" spans="1:9" ht="12.75">
      <c r="A305" s="62"/>
      <c r="B305" s="34"/>
      <c r="C305" s="34"/>
      <c r="D305" s="83"/>
      <c r="E305" s="67"/>
      <c r="F305" s="67"/>
      <c r="G305" s="47"/>
      <c r="H305" s="27"/>
      <c r="I305" s="27"/>
    </row>
    <row r="306" spans="1:9" ht="24.75">
      <c r="A306" s="79"/>
      <c r="B306" s="38"/>
      <c r="C306" s="38">
        <v>80114</v>
      </c>
      <c r="D306" s="39" t="s">
        <v>196</v>
      </c>
      <c r="E306" s="40">
        <f>E307+E312</f>
        <v>373091</v>
      </c>
      <c r="F306" s="40">
        <f>F307+F312</f>
        <v>372567</v>
      </c>
      <c r="G306" s="42">
        <f>F306/E306</f>
        <v>0.9985955169114238</v>
      </c>
      <c r="H306" s="27"/>
      <c r="I306" s="27"/>
    </row>
    <row r="307" spans="1:9" ht="12.75">
      <c r="A307" s="62"/>
      <c r="B307" s="34"/>
      <c r="C307" s="34"/>
      <c r="D307" s="83" t="s">
        <v>27</v>
      </c>
      <c r="E307" s="67">
        <f>SUM(E308:E309)</f>
        <v>368591</v>
      </c>
      <c r="F307" s="67">
        <f>SUM(F308:F309)</f>
        <v>368322</v>
      </c>
      <c r="G307" s="47">
        <f>F307/E307</f>
        <v>0.9992701937920351</v>
      </c>
      <c r="H307" s="27"/>
      <c r="I307" s="27"/>
    </row>
    <row r="308" spans="1:9" ht="24.75">
      <c r="A308" s="82" t="s">
        <v>16</v>
      </c>
      <c r="B308" s="82"/>
      <c r="C308" s="82"/>
      <c r="D308" s="83" t="s">
        <v>85</v>
      </c>
      <c r="E308" s="67">
        <v>301591</v>
      </c>
      <c r="F308" s="67">
        <v>301374</v>
      </c>
      <c r="G308" s="47">
        <f>F308/E308</f>
        <v>0.9992804825077671</v>
      </c>
      <c r="H308" s="27"/>
      <c r="I308" s="27"/>
    </row>
    <row r="309" spans="1:9" ht="12.75">
      <c r="A309" s="82"/>
      <c r="B309" s="82"/>
      <c r="C309" s="82"/>
      <c r="D309" s="83" t="s">
        <v>160</v>
      </c>
      <c r="E309" s="67">
        <v>67000</v>
      </c>
      <c r="F309" s="67">
        <v>66948</v>
      </c>
      <c r="G309" s="47">
        <f>F309/E309</f>
        <v>0.999223880597015</v>
      </c>
      <c r="H309" s="27"/>
      <c r="I309" s="27"/>
    </row>
    <row r="310" spans="1:9" ht="84.75">
      <c r="A310" s="82"/>
      <c r="B310" s="82"/>
      <c r="C310" s="82"/>
      <c r="D310" s="83" t="s">
        <v>197</v>
      </c>
      <c r="E310" s="67"/>
      <c r="F310" s="67"/>
      <c r="G310" s="47"/>
      <c r="H310" s="27"/>
      <c r="I310" s="27"/>
    </row>
    <row r="311" spans="1:9" ht="12.75">
      <c r="A311" s="91"/>
      <c r="B311" s="92"/>
      <c r="C311" s="93"/>
      <c r="D311" s="83"/>
      <c r="E311" s="67"/>
      <c r="F311" s="67"/>
      <c r="G311" s="47"/>
      <c r="H311" s="27"/>
      <c r="I311" s="27"/>
    </row>
    <row r="312" spans="1:9" ht="12.75">
      <c r="A312" s="82"/>
      <c r="B312" s="82"/>
      <c r="C312" s="82"/>
      <c r="D312" s="83" t="s">
        <v>126</v>
      </c>
      <c r="E312" s="67">
        <v>4500</v>
      </c>
      <c r="F312" s="67">
        <f>SUM(F313)</f>
        <v>4245</v>
      </c>
      <c r="G312" s="47">
        <f>F312/E312</f>
        <v>0.9433333333333334</v>
      </c>
      <c r="H312" s="27"/>
      <c r="I312" s="27"/>
    </row>
    <row r="313" spans="1:9" ht="15" customHeight="1">
      <c r="A313" s="82" t="s">
        <v>16</v>
      </c>
      <c r="B313" s="82"/>
      <c r="C313" s="82"/>
      <c r="D313" s="83" t="s">
        <v>198</v>
      </c>
      <c r="E313" s="67">
        <v>4500</v>
      </c>
      <c r="F313" s="67">
        <v>4245</v>
      </c>
      <c r="G313" s="47">
        <f>F313/E313</f>
        <v>0.9433333333333334</v>
      </c>
      <c r="H313" s="27"/>
      <c r="I313" s="27"/>
    </row>
    <row r="314" spans="1:9" ht="12.75">
      <c r="A314" s="82"/>
      <c r="B314" s="82"/>
      <c r="C314" s="82"/>
      <c r="D314" s="83"/>
      <c r="E314" s="67"/>
      <c r="F314" s="67"/>
      <c r="G314" s="47"/>
      <c r="H314" s="27"/>
      <c r="I314" s="27"/>
    </row>
    <row r="315" spans="1:9" ht="12.75">
      <c r="A315" s="82"/>
      <c r="B315" s="82"/>
      <c r="C315" s="94" t="s">
        <v>199</v>
      </c>
      <c r="D315" s="39" t="s">
        <v>200</v>
      </c>
      <c r="E315" s="40">
        <f>E316</f>
        <v>9600</v>
      </c>
      <c r="F315" s="40">
        <f>F316</f>
        <v>6601</v>
      </c>
      <c r="G315" s="42">
        <f>F315/E315</f>
        <v>0.6876041666666667</v>
      </c>
      <c r="H315" s="27"/>
      <c r="I315" s="27"/>
    </row>
    <row r="316" spans="1:9" ht="12.75">
      <c r="A316" s="82"/>
      <c r="B316" s="82"/>
      <c r="C316" s="82"/>
      <c r="D316" s="83" t="s">
        <v>77</v>
      </c>
      <c r="E316" s="67">
        <f>E317</f>
        <v>9600</v>
      </c>
      <c r="F316" s="67">
        <f>F317</f>
        <v>6601</v>
      </c>
      <c r="G316" s="47">
        <f>F316/E316</f>
        <v>0.6876041666666667</v>
      </c>
      <c r="H316" s="27"/>
      <c r="I316" s="27"/>
    </row>
    <row r="317" spans="1:9" ht="24.75">
      <c r="A317" s="82" t="s">
        <v>16</v>
      </c>
      <c r="B317" s="82"/>
      <c r="C317" s="82"/>
      <c r="D317" s="83" t="s">
        <v>137</v>
      </c>
      <c r="E317" s="67">
        <v>9600</v>
      </c>
      <c r="F317" s="67">
        <v>6601</v>
      </c>
      <c r="G317" s="47">
        <f>F317/E317</f>
        <v>0.6876041666666667</v>
      </c>
      <c r="H317" s="27"/>
      <c r="I317" s="27"/>
    </row>
    <row r="318" spans="1:9" ht="12.75">
      <c r="A318" s="82"/>
      <c r="B318" s="82"/>
      <c r="C318" s="95"/>
      <c r="D318" s="95"/>
      <c r="E318" s="67"/>
      <c r="F318" s="67"/>
      <c r="G318" s="47"/>
      <c r="H318" s="27"/>
      <c r="I318" s="27"/>
    </row>
    <row r="319" spans="1:9" ht="12.75">
      <c r="A319" s="38"/>
      <c r="B319" s="38"/>
      <c r="C319" s="38">
        <v>80123</v>
      </c>
      <c r="D319" s="39" t="s">
        <v>201</v>
      </c>
      <c r="E319" s="40">
        <f>E320</f>
        <v>225537</v>
      </c>
      <c r="F319" s="40">
        <f>F320</f>
        <v>211900</v>
      </c>
      <c r="G319" s="42">
        <f>F319/E319</f>
        <v>0.9395354199089284</v>
      </c>
      <c r="H319" s="27"/>
      <c r="I319" s="27"/>
    </row>
    <row r="320" spans="1:9" ht="12.75">
      <c r="A320" s="80"/>
      <c r="B320" s="80"/>
      <c r="C320" s="80"/>
      <c r="D320" s="44" t="s">
        <v>15</v>
      </c>
      <c r="E320" s="72">
        <f>SUM(E321:E322)</f>
        <v>225537</v>
      </c>
      <c r="F320" s="72">
        <f>SUM(F321:F322)</f>
        <v>211900</v>
      </c>
      <c r="G320" s="47">
        <f>F320/E320</f>
        <v>0.9395354199089284</v>
      </c>
      <c r="H320" s="27"/>
      <c r="I320" s="27"/>
    </row>
    <row r="321" spans="1:9" ht="24.75">
      <c r="A321" s="82" t="s">
        <v>16</v>
      </c>
      <c r="B321" s="82"/>
      <c r="C321" s="82"/>
      <c r="D321" s="83" t="s">
        <v>91</v>
      </c>
      <c r="E321" s="72">
        <v>205262</v>
      </c>
      <c r="F321" s="72">
        <v>191795</v>
      </c>
      <c r="G321" s="47">
        <f>F321/E321</f>
        <v>0.9343911683604369</v>
      </c>
      <c r="H321" s="96"/>
      <c r="I321" s="27"/>
    </row>
    <row r="322" spans="1:9" ht="12.75">
      <c r="A322" s="82"/>
      <c r="B322" s="82"/>
      <c r="C322" s="82"/>
      <c r="D322" s="44" t="s">
        <v>202</v>
      </c>
      <c r="E322" s="72">
        <f>19538+737</f>
        <v>20275</v>
      </c>
      <c r="F322" s="72">
        <f>19368+737</f>
        <v>20105</v>
      </c>
      <c r="G322" s="47">
        <f>F322/E322</f>
        <v>0.9916152897657213</v>
      </c>
      <c r="H322" s="27"/>
      <c r="I322" s="27"/>
    </row>
    <row r="323" spans="1:9" ht="12.75">
      <c r="A323" s="82"/>
      <c r="B323" s="82"/>
      <c r="C323" s="82"/>
      <c r="D323" s="44" t="s">
        <v>203</v>
      </c>
      <c r="E323" s="72"/>
      <c r="F323" s="72"/>
      <c r="G323" s="47"/>
      <c r="H323" s="27"/>
      <c r="I323" s="27"/>
    </row>
    <row r="324" spans="1:9" ht="12.75">
      <c r="A324" s="82"/>
      <c r="B324" s="82"/>
      <c r="C324" s="82"/>
      <c r="D324" s="44"/>
      <c r="E324" s="72"/>
      <c r="F324" s="72"/>
      <c r="G324" s="47"/>
      <c r="H324" s="27"/>
      <c r="I324" s="27"/>
    </row>
    <row r="325" spans="1:9" ht="12.75">
      <c r="A325" s="38"/>
      <c r="B325" s="38"/>
      <c r="C325" s="38">
        <v>80130</v>
      </c>
      <c r="D325" s="39" t="s">
        <v>204</v>
      </c>
      <c r="E325" s="40">
        <f>E326</f>
        <v>723204</v>
      </c>
      <c r="F325" s="40">
        <f>F326</f>
        <v>699337</v>
      </c>
      <c r="G325" s="42">
        <f>F325/E325</f>
        <v>0.9669982466911134</v>
      </c>
      <c r="H325" s="27"/>
      <c r="I325" s="27"/>
    </row>
    <row r="326" spans="1:9" ht="12.75">
      <c r="A326" s="62"/>
      <c r="B326" s="34"/>
      <c r="C326" s="80"/>
      <c r="D326" s="44" t="s">
        <v>15</v>
      </c>
      <c r="E326" s="72">
        <f>SUM(E330,E327:E328)</f>
        <v>723204</v>
      </c>
      <c r="F326" s="72">
        <f>SUM(F330,F327:F328)</f>
        <v>699337</v>
      </c>
      <c r="G326" s="47">
        <f>F326/E326</f>
        <v>0.9669982466911134</v>
      </c>
      <c r="H326" s="27"/>
      <c r="I326" s="27"/>
    </row>
    <row r="327" spans="1:9" ht="24.75">
      <c r="A327" s="85" t="s">
        <v>16</v>
      </c>
      <c r="B327" s="85"/>
      <c r="C327" s="85"/>
      <c r="D327" s="83" t="s">
        <v>137</v>
      </c>
      <c r="E327" s="72">
        <v>592463</v>
      </c>
      <c r="F327" s="72">
        <v>570366</v>
      </c>
      <c r="G327" s="47">
        <f>F327/E327</f>
        <v>0.9627031561464597</v>
      </c>
      <c r="H327" s="96"/>
      <c r="I327" s="27"/>
    </row>
    <row r="328" spans="1:9" ht="12.75">
      <c r="A328" s="85"/>
      <c r="B328" s="85"/>
      <c r="C328" s="85"/>
      <c r="D328" s="44" t="s">
        <v>202</v>
      </c>
      <c r="E328" s="72">
        <f>84790+951</f>
        <v>85741</v>
      </c>
      <c r="F328" s="72">
        <v>84665</v>
      </c>
      <c r="G328" s="47">
        <f>F328/E328</f>
        <v>0.9874505779032202</v>
      </c>
      <c r="H328" s="27"/>
      <c r="I328" s="27"/>
    </row>
    <row r="329" spans="1:9" ht="60.75">
      <c r="A329" s="85"/>
      <c r="B329" s="85"/>
      <c r="C329" s="85"/>
      <c r="D329" s="44" t="s">
        <v>205</v>
      </c>
      <c r="E329" s="72"/>
      <c r="F329" s="72"/>
      <c r="G329" s="47"/>
      <c r="H329" s="27"/>
      <c r="I329" s="27"/>
    </row>
    <row r="330" spans="1:9" ht="48.75">
      <c r="A330" s="85"/>
      <c r="B330" s="85"/>
      <c r="C330" s="85"/>
      <c r="D330" s="44" t="s">
        <v>206</v>
      </c>
      <c r="E330" s="72">
        <v>45000</v>
      </c>
      <c r="F330" s="72">
        <v>44306</v>
      </c>
      <c r="G330" s="47">
        <f>F330/E330</f>
        <v>0.9845777777777778</v>
      </c>
      <c r="H330" s="27"/>
      <c r="I330" s="27"/>
    </row>
    <row r="331" spans="1:9" ht="12.75">
      <c r="A331" s="62"/>
      <c r="B331" s="34"/>
      <c r="C331" s="80"/>
      <c r="D331" s="44"/>
      <c r="E331" s="72"/>
      <c r="F331" s="72"/>
      <c r="G331" s="47"/>
      <c r="H331" s="27"/>
      <c r="I331" s="27"/>
    </row>
    <row r="332" spans="1:9" ht="12.75">
      <c r="A332" s="38"/>
      <c r="B332" s="38"/>
      <c r="C332" s="38">
        <v>80146</v>
      </c>
      <c r="D332" s="39" t="s">
        <v>207</v>
      </c>
      <c r="E332" s="40">
        <f>SUM(E333)</f>
        <v>21400</v>
      </c>
      <c r="F332" s="40">
        <f>SUM(F333)</f>
        <v>20895</v>
      </c>
      <c r="G332" s="42">
        <f>F332/E332</f>
        <v>0.9764018691588785</v>
      </c>
      <c r="H332" s="27"/>
      <c r="I332" s="27"/>
    </row>
    <row r="333" spans="1:9" ht="12.75">
      <c r="A333" s="62"/>
      <c r="B333" s="34"/>
      <c r="C333" s="34"/>
      <c r="D333" s="83" t="s">
        <v>27</v>
      </c>
      <c r="E333" s="67">
        <f>SUM(E334:E335)</f>
        <v>21400</v>
      </c>
      <c r="F333" s="67">
        <f>SUM(F334:F335)</f>
        <v>20895</v>
      </c>
      <c r="G333" s="47">
        <f>F333/E333</f>
        <v>0.9764018691588785</v>
      </c>
      <c r="H333" s="96"/>
      <c r="I333" s="27"/>
    </row>
    <row r="334" spans="1:9" ht="24.75">
      <c r="A334" s="85" t="s">
        <v>16</v>
      </c>
      <c r="B334" s="85"/>
      <c r="C334" s="85"/>
      <c r="D334" s="83" t="s">
        <v>137</v>
      </c>
      <c r="E334" s="67">
        <v>1360</v>
      </c>
      <c r="F334" s="67">
        <v>1305</v>
      </c>
      <c r="G334" s="47">
        <f>F334/E334</f>
        <v>0.9595588235294118</v>
      </c>
      <c r="H334" s="27"/>
      <c r="I334" s="27"/>
    </row>
    <row r="335" spans="1:9" ht="12.75">
      <c r="A335" s="85"/>
      <c r="B335" s="85"/>
      <c r="C335" s="85"/>
      <c r="D335" s="83" t="s">
        <v>160</v>
      </c>
      <c r="E335" s="67">
        <v>20040</v>
      </c>
      <c r="F335" s="67">
        <v>19590</v>
      </c>
      <c r="G335" s="47">
        <f>F335/E335</f>
        <v>0.9775449101796407</v>
      </c>
      <c r="H335" s="27"/>
      <c r="I335" s="27"/>
    </row>
    <row r="336" spans="1:9" ht="36.75">
      <c r="A336" s="85"/>
      <c r="B336" s="85"/>
      <c r="C336" s="85"/>
      <c r="D336" s="83" t="s">
        <v>208</v>
      </c>
      <c r="E336" s="67"/>
      <c r="F336" s="67"/>
      <c r="G336" s="47"/>
      <c r="H336" s="27"/>
      <c r="I336" s="27"/>
    </row>
    <row r="337" spans="1:9" ht="12.75">
      <c r="A337" s="80"/>
      <c r="B337" s="80"/>
      <c r="C337" s="80"/>
      <c r="D337" s="44"/>
      <c r="E337" s="72"/>
      <c r="F337" s="72"/>
      <c r="G337" s="47"/>
      <c r="H337" s="27"/>
      <c r="I337" s="27"/>
    </row>
    <row r="338" spans="1:9" ht="12.75">
      <c r="A338" s="38"/>
      <c r="B338" s="38"/>
      <c r="C338" s="38">
        <v>80195</v>
      </c>
      <c r="D338" s="39" t="s">
        <v>30</v>
      </c>
      <c r="E338" s="40">
        <v>126183</v>
      </c>
      <c r="F338" s="40">
        <v>60994</v>
      </c>
      <c r="G338" s="42">
        <f aca="true" t="shared" si="6" ref="G338:G343">F338/E338</f>
        <v>0.4833773170712378</v>
      </c>
      <c r="H338" s="27"/>
      <c r="I338" s="27"/>
    </row>
    <row r="339" spans="1:9" ht="12.75">
      <c r="A339" s="80"/>
      <c r="B339" s="80"/>
      <c r="C339" s="34"/>
      <c r="D339" s="83" t="s">
        <v>27</v>
      </c>
      <c r="E339" s="67">
        <f>SUM(E340:E343)</f>
        <v>126183</v>
      </c>
      <c r="F339" s="67">
        <f>SUM(F340:F343)</f>
        <v>60994</v>
      </c>
      <c r="G339" s="47">
        <f t="shared" si="6"/>
        <v>0.4833773170712378</v>
      </c>
      <c r="H339" s="27"/>
      <c r="I339" s="27"/>
    </row>
    <row r="340" spans="1:9" ht="24.75">
      <c r="A340" s="82" t="s">
        <v>16</v>
      </c>
      <c r="B340" s="82"/>
      <c r="C340" s="82"/>
      <c r="D340" s="83" t="s">
        <v>137</v>
      </c>
      <c r="E340" s="67">
        <v>700</v>
      </c>
      <c r="F340" s="67">
        <v>700</v>
      </c>
      <c r="G340" s="47">
        <f t="shared" si="6"/>
        <v>1</v>
      </c>
      <c r="H340" s="27"/>
      <c r="I340" s="27"/>
    </row>
    <row r="341" spans="1:9" ht="12.75">
      <c r="A341" s="82"/>
      <c r="B341" s="82"/>
      <c r="C341" s="82"/>
      <c r="D341" s="83" t="s">
        <v>209</v>
      </c>
      <c r="E341" s="67">
        <v>37700</v>
      </c>
      <c r="F341" s="67">
        <v>37700</v>
      </c>
      <c r="G341" s="47">
        <f t="shared" si="6"/>
        <v>1</v>
      </c>
      <c r="H341" s="96"/>
      <c r="I341" s="27"/>
    </row>
    <row r="342" spans="1:9" ht="12.75">
      <c r="A342" s="82"/>
      <c r="B342" s="82"/>
      <c r="C342" s="82"/>
      <c r="D342" s="83" t="s">
        <v>210</v>
      </c>
      <c r="E342" s="67">
        <v>5200</v>
      </c>
      <c r="F342" s="67">
        <v>5052</v>
      </c>
      <c r="G342" s="47">
        <f t="shared" si="6"/>
        <v>0.9715384615384616</v>
      </c>
      <c r="H342" s="27"/>
      <c r="I342" s="27"/>
    </row>
    <row r="343" spans="1:9" ht="36.75">
      <c r="A343" s="82"/>
      <c r="B343" s="82"/>
      <c r="C343" s="82"/>
      <c r="D343" s="83" t="s">
        <v>211</v>
      </c>
      <c r="E343" s="67">
        <v>82583</v>
      </c>
      <c r="F343" s="67">
        <v>17542</v>
      </c>
      <c r="G343" s="47">
        <f t="shared" si="6"/>
        <v>0.2124165990579175</v>
      </c>
      <c r="H343" s="27"/>
      <c r="I343" s="27"/>
    </row>
    <row r="344" spans="1:9" ht="12.75">
      <c r="A344" s="43"/>
      <c r="B344" s="43"/>
      <c r="C344" s="43"/>
      <c r="D344" s="44"/>
      <c r="E344" s="45"/>
      <c r="F344" s="45"/>
      <c r="G344" s="47"/>
      <c r="H344" s="27"/>
      <c r="I344" s="27"/>
    </row>
    <row r="345" spans="1:9" s="60" customFormat="1" ht="12.75">
      <c r="A345" s="28" t="s">
        <v>212</v>
      </c>
      <c r="B345" s="28">
        <v>851</v>
      </c>
      <c r="C345" s="28"/>
      <c r="D345" s="56" t="s">
        <v>213</v>
      </c>
      <c r="E345" s="61">
        <f>(E347+E355+E361)</f>
        <v>176720</v>
      </c>
      <c r="F345" s="61">
        <f>(F347+F355+F361)</f>
        <v>174794</v>
      </c>
      <c r="G345" s="59">
        <f>F345/E345</f>
        <v>0.9891014033499321</v>
      </c>
      <c r="H345" s="32"/>
      <c r="I345" s="32"/>
    </row>
    <row r="346" spans="1:9" ht="12.75">
      <c r="A346" s="43"/>
      <c r="B346" s="43"/>
      <c r="C346" s="43"/>
      <c r="D346" s="44"/>
      <c r="E346" s="45"/>
      <c r="F346" s="45"/>
      <c r="G346" s="47"/>
      <c r="H346" s="27"/>
      <c r="I346" s="27"/>
    </row>
    <row r="347" spans="1:9" ht="12.75">
      <c r="A347" s="43"/>
      <c r="B347" s="43"/>
      <c r="C347" s="70" t="s">
        <v>214</v>
      </c>
      <c r="D347" s="71" t="s">
        <v>215</v>
      </c>
      <c r="E347" s="55">
        <f>E348+E351</f>
        <v>16720</v>
      </c>
      <c r="F347" s="55">
        <f>F348+F351</f>
        <v>16356</v>
      </c>
      <c r="G347" s="42">
        <f>F347/E347</f>
        <v>0.9782296650717703</v>
      </c>
      <c r="H347" s="27"/>
      <c r="I347" s="27"/>
    </row>
    <row r="348" spans="1:9" ht="12.75">
      <c r="A348" s="43"/>
      <c r="B348" s="43"/>
      <c r="C348" s="43"/>
      <c r="D348" s="44" t="s">
        <v>77</v>
      </c>
      <c r="E348" s="45">
        <f>E349</f>
        <v>1720</v>
      </c>
      <c r="F348" s="45">
        <f>F349</f>
        <v>1720</v>
      </c>
      <c r="G348" s="47">
        <f>F348/E348</f>
        <v>1</v>
      </c>
      <c r="H348" s="27"/>
      <c r="I348" s="27"/>
    </row>
    <row r="349" spans="1:9" ht="36.75">
      <c r="A349" s="82" t="s">
        <v>16</v>
      </c>
      <c r="B349" s="82"/>
      <c r="C349" s="82"/>
      <c r="D349" s="44" t="s">
        <v>216</v>
      </c>
      <c r="E349" s="45">
        <v>1720</v>
      </c>
      <c r="F349" s="45">
        <v>1720</v>
      </c>
      <c r="G349" s="47">
        <f>F349/E349</f>
        <v>1</v>
      </c>
      <c r="H349" s="27"/>
      <c r="I349" s="27"/>
    </row>
    <row r="350" spans="1:9" ht="12.75">
      <c r="A350" s="43"/>
      <c r="B350" s="43"/>
      <c r="C350" s="43"/>
      <c r="D350" s="44"/>
      <c r="E350" s="45"/>
      <c r="F350" s="45"/>
      <c r="G350" s="47"/>
      <c r="H350" s="27"/>
      <c r="I350" s="27"/>
    </row>
    <row r="351" spans="1:9" ht="12.75">
      <c r="A351" s="43"/>
      <c r="B351" s="43"/>
      <c r="C351" s="43"/>
      <c r="D351" s="44" t="s">
        <v>126</v>
      </c>
      <c r="E351" s="45">
        <f>E352+E353</f>
        <v>15000</v>
      </c>
      <c r="F351" s="45">
        <f>F352+F353</f>
        <v>14636</v>
      </c>
      <c r="G351" s="47">
        <f>F351/E351</f>
        <v>0.9757333333333333</v>
      </c>
      <c r="H351" s="27"/>
      <c r="I351" s="27"/>
    </row>
    <row r="352" spans="1:9" ht="60.75">
      <c r="A352" s="82" t="s">
        <v>16</v>
      </c>
      <c r="B352" s="82"/>
      <c r="C352" s="82"/>
      <c r="D352" s="44" t="s">
        <v>217</v>
      </c>
      <c r="E352" s="45">
        <v>5000</v>
      </c>
      <c r="F352" s="45">
        <v>4636</v>
      </c>
      <c r="G352" s="47">
        <f>F352/E352</f>
        <v>0.9272</v>
      </c>
      <c r="H352" s="27"/>
      <c r="I352" s="27"/>
    </row>
    <row r="353" spans="1:9" ht="60.75">
      <c r="A353" s="82"/>
      <c r="B353" s="82"/>
      <c r="C353" s="82"/>
      <c r="D353" s="44" t="s">
        <v>218</v>
      </c>
      <c r="E353" s="45">
        <v>10000</v>
      </c>
      <c r="F353" s="45">
        <v>10000</v>
      </c>
      <c r="G353" s="47">
        <f>F353/E353</f>
        <v>1</v>
      </c>
      <c r="H353" s="27"/>
      <c r="I353" s="27"/>
    </row>
    <row r="354" spans="1:9" ht="12.75">
      <c r="A354" s="43"/>
      <c r="B354" s="43"/>
      <c r="C354" s="43"/>
      <c r="D354" s="44"/>
      <c r="E354" s="45"/>
      <c r="F354" s="45"/>
      <c r="G354" s="42"/>
      <c r="H354" s="27"/>
      <c r="I354" s="27"/>
    </row>
    <row r="355" spans="1:9" ht="12.75">
      <c r="A355" s="38"/>
      <c r="B355" s="38"/>
      <c r="C355" s="38">
        <v>85154</v>
      </c>
      <c r="D355" s="39" t="s">
        <v>219</v>
      </c>
      <c r="E355" s="40">
        <f>SUM(E356)</f>
        <v>145000</v>
      </c>
      <c r="F355" s="40">
        <f>SUM(F356)</f>
        <v>143438</v>
      </c>
      <c r="G355" s="42">
        <f>F355/E355</f>
        <v>0.9892275862068965</v>
      </c>
      <c r="H355" s="27"/>
      <c r="I355" s="27"/>
    </row>
    <row r="356" spans="1:9" ht="12.75">
      <c r="A356" s="43"/>
      <c r="B356" s="43"/>
      <c r="C356" s="43"/>
      <c r="D356" s="44" t="s">
        <v>220</v>
      </c>
      <c r="E356" s="45">
        <f>SUM(E357:E359)</f>
        <v>145000</v>
      </c>
      <c r="F356" s="45">
        <f>SUM(F357:F359)</f>
        <v>143438</v>
      </c>
      <c r="G356" s="47">
        <f>F356/E356</f>
        <v>0.9892275862068965</v>
      </c>
      <c r="H356" s="27"/>
      <c r="I356" s="27"/>
    </row>
    <row r="357" spans="1:9" ht="24.75">
      <c r="A357" s="48" t="s">
        <v>80</v>
      </c>
      <c r="B357" s="48"/>
      <c r="C357" s="48"/>
      <c r="D357" s="44" t="s">
        <v>221</v>
      </c>
      <c r="E357" s="45">
        <v>95000</v>
      </c>
      <c r="F357" s="45">
        <v>95000</v>
      </c>
      <c r="G357" s="47">
        <f>F357/E357</f>
        <v>1</v>
      </c>
      <c r="H357" s="27"/>
      <c r="I357" s="27"/>
    </row>
    <row r="358" spans="1:9" ht="36.75">
      <c r="A358" s="48"/>
      <c r="B358" s="48"/>
      <c r="C358" s="48"/>
      <c r="D358" s="44" t="s">
        <v>48</v>
      </c>
      <c r="E358" s="45">
        <v>3807</v>
      </c>
      <c r="F358" s="45">
        <v>3805</v>
      </c>
      <c r="G358" s="47">
        <f>F358/E358</f>
        <v>0.9994746519569214</v>
      </c>
      <c r="H358" s="27"/>
      <c r="I358" s="27"/>
    </row>
    <row r="359" spans="1:9" ht="12.75">
      <c r="A359" s="48"/>
      <c r="B359" s="48"/>
      <c r="C359" s="48"/>
      <c r="D359" s="44" t="s">
        <v>75</v>
      </c>
      <c r="E359" s="45">
        <v>46193</v>
      </c>
      <c r="F359" s="45">
        <v>44633</v>
      </c>
      <c r="G359" s="47">
        <f>F359/E359</f>
        <v>0.9662286493624576</v>
      </c>
      <c r="H359" s="27"/>
      <c r="I359" s="27"/>
    </row>
    <row r="360" spans="1:9" ht="12.75">
      <c r="A360" s="43"/>
      <c r="B360" s="43"/>
      <c r="C360" s="43"/>
      <c r="D360" s="97"/>
      <c r="E360" s="98"/>
      <c r="F360" s="98"/>
      <c r="G360" s="47"/>
      <c r="H360" s="27"/>
      <c r="I360" s="27"/>
    </row>
    <row r="361" spans="1:9" s="66" customFormat="1" ht="12.75">
      <c r="A361" s="70"/>
      <c r="B361" s="70"/>
      <c r="C361" s="70" t="s">
        <v>222</v>
      </c>
      <c r="D361" s="71" t="s">
        <v>30</v>
      </c>
      <c r="E361" s="55">
        <f>E362</f>
        <v>15000</v>
      </c>
      <c r="F361" s="55">
        <f>F362</f>
        <v>15000</v>
      </c>
      <c r="G361" s="42">
        <f>F361/E361</f>
        <v>1</v>
      </c>
      <c r="H361" s="99"/>
      <c r="I361" s="99"/>
    </row>
    <row r="362" spans="1:9" ht="12.75">
      <c r="A362" s="43"/>
      <c r="B362" s="43"/>
      <c r="C362" s="43"/>
      <c r="D362" s="44" t="s">
        <v>27</v>
      </c>
      <c r="E362" s="45">
        <f>E363</f>
        <v>15000</v>
      </c>
      <c r="F362" s="45">
        <f>F363</f>
        <v>15000</v>
      </c>
      <c r="G362" s="47">
        <f>F362/E362</f>
        <v>1</v>
      </c>
      <c r="H362" s="27"/>
      <c r="I362" s="27"/>
    </row>
    <row r="363" spans="1:9" ht="24.75">
      <c r="A363" s="48" t="s">
        <v>80</v>
      </c>
      <c r="B363" s="48"/>
      <c r="C363" s="48"/>
      <c r="D363" s="44" t="s">
        <v>221</v>
      </c>
      <c r="E363" s="45">
        <v>15000</v>
      </c>
      <c r="F363" s="45">
        <v>15000</v>
      </c>
      <c r="G363" s="47">
        <f>F363/E363</f>
        <v>1</v>
      </c>
      <c r="H363" s="27"/>
      <c r="I363" s="27"/>
    </row>
    <row r="364" spans="1:9" ht="12.75">
      <c r="A364" s="43"/>
      <c r="B364" s="43"/>
      <c r="C364" s="43"/>
      <c r="D364" s="44"/>
      <c r="E364" s="53"/>
      <c r="F364" s="53"/>
      <c r="G364" s="47"/>
      <c r="H364" s="27"/>
      <c r="I364" s="27"/>
    </row>
    <row r="365" spans="1:9" s="60" customFormat="1" ht="12.75">
      <c r="A365" s="28" t="s">
        <v>223</v>
      </c>
      <c r="B365" s="28">
        <v>852</v>
      </c>
      <c r="C365" s="28"/>
      <c r="D365" s="56" t="s">
        <v>224</v>
      </c>
      <c r="E365" s="61">
        <f>SUM(E367,E371,E392,E396,E404,E409,E419)</f>
        <v>2754983</v>
      </c>
      <c r="F365" s="61">
        <f>SUM(F367,F371,F392,F396,F404,F409,F419)</f>
        <v>2649164</v>
      </c>
      <c r="G365" s="59">
        <f>F365/E365</f>
        <v>0.9615899626240888</v>
      </c>
      <c r="H365" s="32"/>
      <c r="I365" s="32"/>
    </row>
    <row r="366" spans="1:9" s="4" customFormat="1" ht="12.75">
      <c r="A366" s="62"/>
      <c r="B366" s="62"/>
      <c r="C366" s="62"/>
      <c r="D366" s="63"/>
      <c r="E366" s="64"/>
      <c r="F366" s="64"/>
      <c r="G366" s="47"/>
      <c r="H366" s="27"/>
      <c r="I366" s="27"/>
    </row>
    <row r="367" spans="1:9" s="100" customFormat="1" ht="12.75">
      <c r="A367" s="38"/>
      <c r="B367" s="38"/>
      <c r="C367" s="38" t="s">
        <v>225</v>
      </c>
      <c r="D367" s="39" t="s">
        <v>226</v>
      </c>
      <c r="E367" s="40">
        <f>E368</f>
        <v>16835</v>
      </c>
      <c r="F367" s="40">
        <f>F368</f>
        <v>16095</v>
      </c>
      <c r="G367" s="42">
        <f>F367/E367</f>
        <v>0.9560439560439561</v>
      </c>
      <c r="H367" s="99"/>
      <c r="I367" s="99"/>
    </row>
    <row r="368" spans="1:9" s="101" customFormat="1" ht="12.75">
      <c r="A368" s="34"/>
      <c r="B368" s="34"/>
      <c r="C368" s="34"/>
      <c r="D368" s="44" t="s">
        <v>220</v>
      </c>
      <c r="E368" s="67">
        <f>SUM(E369)</f>
        <v>16835</v>
      </c>
      <c r="F368" s="67">
        <f>SUM(F369)</f>
        <v>16095</v>
      </c>
      <c r="G368" s="47">
        <f>F368/E368</f>
        <v>0.9560439560439561</v>
      </c>
      <c r="H368" s="27"/>
      <c r="I368" s="27"/>
    </row>
    <row r="369" spans="1:9" s="102" customFormat="1" ht="26.25" customHeight="1">
      <c r="A369" s="68" t="s">
        <v>80</v>
      </c>
      <c r="B369" s="68"/>
      <c r="C369" s="68"/>
      <c r="D369" s="83" t="s">
        <v>227</v>
      </c>
      <c r="E369" s="67">
        <v>16835</v>
      </c>
      <c r="F369" s="67">
        <v>16095</v>
      </c>
      <c r="G369" s="47">
        <f>F369/E369</f>
        <v>0.9560439560439561</v>
      </c>
      <c r="H369" s="27"/>
      <c r="I369" s="27"/>
    </row>
    <row r="370" spans="1:9" s="102" customFormat="1" ht="12.75">
      <c r="A370" s="34"/>
      <c r="B370" s="34"/>
      <c r="C370" s="34"/>
      <c r="D370" s="83"/>
      <c r="E370" s="67"/>
      <c r="F370" s="67"/>
      <c r="G370" s="47"/>
      <c r="H370" s="27"/>
      <c r="I370" s="27"/>
    </row>
    <row r="371" spans="1:9" ht="48.75">
      <c r="A371" s="79"/>
      <c r="B371" s="38"/>
      <c r="C371" s="38">
        <v>85212</v>
      </c>
      <c r="D371" s="39" t="s">
        <v>228</v>
      </c>
      <c r="E371" s="40">
        <f>E372</f>
        <v>1549898</v>
      </c>
      <c r="F371" s="40">
        <f>F372</f>
        <v>1480374</v>
      </c>
      <c r="G371" s="42">
        <f>F371/E371</f>
        <v>0.9551428545620422</v>
      </c>
      <c r="H371" s="27"/>
      <c r="I371" s="27"/>
    </row>
    <row r="372" spans="1:9" ht="12.75">
      <c r="A372" s="62"/>
      <c r="B372" s="62"/>
      <c r="C372" s="62"/>
      <c r="D372" s="83" t="s">
        <v>27</v>
      </c>
      <c r="E372" s="67">
        <f>E373+E374+E389+E390</f>
        <v>1549898</v>
      </c>
      <c r="F372" s="67">
        <f>SUM(F373,F374,F389:F390)</f>
        <v>1480374</v>
      </c>
      <c r="G372" s="47">
        <f>F372/E372</f>
        <v>0.9551428545620422</v>
      </c>
      <c r="H372" s="27"/>
      <c r="I372" s="27"/>
    </row>
    <row r="373" spans="1:9" ht="24.75">
      <c r="A373" s="85" t="s">
        <v>16</v>
      </c>
      <c r="B373" s="85"/>
      <c r="C373" s="85"/>
      <c r="D373" s="83" t="s">
        <v>137</v>
      </c>
      <c r="E373" s="67">
        <v>33956</v>
      </c>
      <c r="F373" s="67">
        <v>33925</v>
      </c>
      <c r="G373" s="47">
        <f>F373/E373</f>
        <v>0.9990870538343739</v>
      </c>
      <c r="H373" s="27"/>
      <c r="I373" s="27"/>
    </row>
    <row r="374" spans="1:9" ht="12.75">
      <c r="A374" s="85"/>
      <c r="B374" s="85"/>
      <c r="C374" s="85"/>
      <c r="D374" s="83" t="s">
        <v>229</v>
      </c>
      <c r="E374" s="67">
        <v>1484722</v>
      </c>
      <c r="F374" s="67">
        <f>SUM(F375:F388)</f>
        <v>1417946</v>
      </c>
      <c r="G374" s="47">
        <f>F374/E374</f>
        <v>0.9550245769915175</v>
      </c>
      <c r="H374" s="27"/>
      <c r="I374" s="27"/>
    </row>
    <row r="375" spans="1:9" ht="12.75">
      <c r="A375" s="85"/>
      <c r="B375" s="85"/>
      <c r="C375" s="85"/>
      <c r="D375" s="83" t="s">
        <v>230</v>
      </c>
      <c r="E375" s="67"/>
      <c r="F375" s="67">
        <v>421700</v>
      </c>
      <c r="G375" s="47"/>
      <c r="H375" s="27"/>
      <c r="I375" s="27"/>
    </row>
    <row r="376" spans="1:9" ht="12.75">
      <c r="A376" s="85"/>
      <c r="B376" s="85"/>
      <c r="C376" s="85"/>
      <c r="D376" s="83" t="s">
        <v>231</v>
      </c>
      <c r="E376" s="67"/>
      <c r="F376" s="67">
        <v>23075</v>
      </c>
      <c r="G376" s="47"/>
      <c r="H376" s="27"/>
      <c r="I376" s="27"/>
    </row>
    <row r="377" spans="1:9" ht="24.75">
      <c r="A377" s="85"/>
      <c r="B377" s="85"/>
      <c r="C377" s="85"/>
      <c r="D377" s="83" t="s">
        <v>232</v>
      </c>
      <c r="E377" s="67"/>
      <c r="F377" s="67">
        <v>179135</v>
      </c>
      <c r="G377" s="47"/>
      <c r="H377" s="27"/>
      <c r="I377" s="27"/>
    </row>
    <row r="378" spans="1:9" ht="36.75">
      <c r="A378" s="85"/>
      <c r="B378" s="85"/>
      <c r="C378" s="85"/>
      <c r="D378" s="83" t="s">
        <v>233</v>
      </c>
      <c r="E378" s="67"/>
      <c r="F378" s="67">
        <v>4000</v>
      </c>
      <c r="G378" s="47"/>
      <c r="H378" s="27"/>
      <c r="I378" s="27"/>
    </row>
    <row r="379" spans="1:9" ht="24.75">
      <c r="A379" s="85"/>
      <c r="B379" s="85"/>
      <c r="C379" s="85"/>
      <c r="D379" s="83" t="s">
        <v>234</v>
      </c>
      <c r="E379" s="67"/>
      <c r="F379" s="67">
        <v>383666</v>
      </c>
      <c r="G379" s="47"/>
      <c r="H379" s="27"/>
      <c r="I379" s="27"/>
    </row>
    <row r="380" spans="1:9" ht="24.75">
      <c r="A380" s="85"/>
      <c r="B380" s="85"/>
      <c r="C380" s="85"/>
      <c r="D380" s="83" t="s">
        <v>235</v>
      </c>
      <c r="E380" s="67"/>
      <c r="F380" s="67">
        <v>2800</v>
      </c>
      <c r="G380" s="47"/>
      <c r="H380" s="27"/>
      <c r="I380" s="27"/>
    </row>
    <row r="381" spans="1:9" ht="24.75">
      <c r="A381" s="85"/>
      <c r="B381" s="85"/>
      <c r="C381" s="85"/>
      <c r="D381" s="83" t="s">
        <v>236</v>
      </c>
      <c r="E381" s="67"/>
      <c r="F381" s="67">
        <v>19180</v>
      </c>
      <c r="G381" s="47"/>
      <c r="H381" s="27"/>
      <c r="I381" s="27"/>
    </row>
    <row r="382" spans="1:9" ht="24.75">
      <c r="A382" s="85"/>
      <c r="B382" s="85"/>
      <c r="C382" s="85"/>
      <c r="D382" s="83" t="s">
        <v>237</v>
      </c>
      <c r="E382" s="67"/>
      <c r="F382" s="67">
        <v>65160</v>
      </c>
      <c r="G382" s="47"/>
      <c r="H382" s="27"/>
      <c r="I382" s="27"/>
    </row>
    <row r="383" spans="1:9" ht="36.75">
      <c r="A383" s="85"/>
      <c r="B383" s="85"/>
      <c r="C383" s="85"/>
      <c r="D383" s="83" t="s">
        <v>238</v>
      </c>
      <c r="E383" s="67"/>
      <c r="F383" s="67">
        <v>47240</v>
      </c>
      <c r="G383" s="47"/>
      <c r="H383" s="27"/>
      <c r="I383" s="27"/>
    </row>
    <row r="384" spans="1:9" ht="36.75">
      <c r="A384" s="85"/>
      <c r="B384" s="85"/>
      <c r="C384" s="85"/>
      <c r="D384" s="83" t="s">
        <v>239</v>
      </c>
      <c r="E384" s="67"/>
      <c r="F384" s="67">
        <v>800</v>
      </c>
      <c r="G384" s="47"/>
      <c r="H384" s="27"/>
      <c r="I384" s="27"/>
    </row>
    <row r="385" spans="1:9" ht="12.75">
      <c r="A385" s="85"/>
      <c r="B385" s="85"/>
      <c r="C385" s="85"/>
      <c r="D385" s="83" t="s">
        <v>240</v>
      </c>
      <c r="E385" s="67"/>
      <c r="F385" s="67">
        <v>41650</v>
      </c>
      <c r="G385" s="47"/>
      <c r="H385" s="27"/>
      <c r="I385" s="27"/>
    </row>
    <row r="386" spans="1:9" ht="12.75">
      <c r="A386" s="85"/>
      <c r="B386" s="85"/>
      <c r="C386" s="85"/>
      <c r="D386" s="83" t="s">
        <v>241</v>
      </c>
      <c r="E386" s="67"/>
      <c r="F386" s="67">
        <v>123120</v>
      </c>
      <c r="G386" s="47"/>
      <c r="H386" s="27"/>
      <c r="I386" s="27"/>
    </row>
    <row r="387" spans="1:9" ht="12.75">
      <c r="A387" s="85"/>
      <c r="B387" s="85"/>
      <c r="C387" s="85"/>
      <c r="D387" s="83" t="s">
        <v>242</v>
      </c>
      <c r="E387" s="67"/>
      <c r="F387" s="67">
        <v>54180</v>
      </c>
      <c r="G387" s="47"/>
      <c r="H387" s="27"/>
      <c r="I387" s="27"/>
    </row>
    <row r="388" spans="1:9" ht="12.75">
      <c r="A388" s="85"/>
      <c r="B388" s="85"/>
      <c r="C388" s="85"/>
      <c r="D388" s="83" t="s">
        <v>243</v>
      </c>
      <c r="E388" s="67"/>
      <c r="F388" s="67">
        <v>52240</v>
      </c>
      <c r="G388" s="47"/>
      <c r="H388" s="27"/>
      <c r="I388" s="27"/>
    </row>
    <row r="389" spans="1:9" ht="12.75">
      <c r="A389" s="85"/>
      <c r="B389" s="85"/>
      <c r="C389" s="85"/>
      <c r="D389" s="83" t="s">
        <v>244</v>
      </c>
      <c r="E389" s="67">
        <v>19668</v>
      </c>
      <c r="F389" s="67">
        <v>17510</v>
      </c>
      <c r="G389" s="47">
        <f>F389/E389</f>
        <v>0.8902786251779541</v>
      </c>
      <c r="H389" s="27"/>
      <c r="I389" s="27"/>
    </row>
    <row r="390" spans="1:9" ht="12.75">
      <c r="A390" s="85"/>
      <c r="B390" s="85"/>
      <c r="C390" s="85"/>
      <c r="D390" s="83" t="s">
        <v>245</v>
      </c>
      <c r="E390" s="67">
        <v>11552</v>
      </c>
      <c r="F390" s="67">
        <v>10993</v>
      </c>
      <c r="G390" s="47">
        <f>F390/E390</f>
        <v>0.9516101108033241</v>
      </c>
      <c r="H390" s="27"/>
      <c r="I390" s="27"/>
    </row>
    <row r="391" spans="1:9" ht="12.75">
      <c r="A391" s="103"/>
      <c r="B391" s="103"/>
      <c r="C391" s="103"/>
      <c r="D391" s="44"/>
      <c r="E391" s="67"/>
      <c r="F391" s="67"/>
      <c r="G391" s="47"/>
      <c r="H391" s="27"/>
      <c r="I391" s="27"/>
    </row>
    <row r="392" spans="1:9" ht="48.75">
      <c r="A392" s="103"/>
      <c r="B392" s="103"/>
      <c r="C392" s="104" t="s">
        <v>246</v>
      </c>
      <c r="D392" s="39" t="s">
        <v>247</v>
      </c>
      <c r="E392" s="40">
        <f>SUM(E393)</f>
        <v>6046</v>
      </c>
      <c r="F392" s="40">
        <f>SUM(F393)</f>
        <v>5729</v>
      </c>
      <c r="G392" s="42">
        <f>F392/E392</f>
        <v>0.9475686404234205</v>
      </c>
      <c r="H392" s="27"/>
      <c r="I392" s="27"/>
    </row>
    <row r="393" spans="1:9" ht="12.75">
      <c r="A393" s="103"/>
      <c r="B393" s="103"/>
      <c r="C393" s="103"/>
      <c r="D393" s="44" t="s">
        <v>248</v>
      </c>
      <c r="E393" s="45">
        <f>SUM(E394:E394)</f>
        <v>6046</v>
      </c>
      <c r="F393" s="45">
        <f>SUM(F394:F394)</f>
        <v>5729</v>
      </c>
      <c r="G393" s="47">
        <f>F393/E393</f>
        <v>0.9475686404234205</v>
      </c>
      <c r="H393" s="27"/>
      <c r="I393" s="27"/>
    </row>
    <row r="394" spans="1:9" ht="72.75">
      <c r="A394" s="85" t="s">
        <v>16</v>
      </c>
      <c r="B394" s="85"/>
      <c r="C394" s="85"/>
      <c r="D394" s="44" t="s">
        <v>249</v>
      </c>
      <c r="E394" s="45">
        <v>6046</v>
      </c>
      <c r="F394" s="45">
        <v>5729</v>
      </c>
      <c r="G394" s="47">
        <f>F394/E394</f>
        <v>0.9475686404234205</v>
      </c>
      <c r="H394" s="27"/>
      <c r="I394" s="27"/>
    </row>
    <row r="395" spans="1:9" ht="12.75">
      <c r="A395" s="43"/>
      <c r="B395" s="43"/>
      <c r="C395" s="43"/>
      <c r="D395" s="44"/>
      <c r="E395" s="45"/>
      <c r="F395" s="45"/>
      <c r="G395" s="47"/>
      <c r="H395" s="27"/>
      <c r="I395" s="27"/>
    </row>
    <row r="396" spans="1:9" ht="24.75">
      <c r="A396" s="38"/>
      <c r="B396" s="38"/>
      <c r="C396" s="38">
        <v>85214</v>
      </c>
      <c r="D396" s="39" t="s">
        <v>250</v>
      </c>
      <c r="E396" s="40">
        <f>SUM(E397)</f>
        <v>302998</v>
      </c>
      <c r="F396" s="40">
        <f>SUM(F397)</f>
        <v>302998</v>
      </c>
      <c r="G396" s="42">
        <f>F396/E396</f>
        <v>1</v>
      </c>
      <c r="H396" s="27"/>
      <c r="I396" s="27"/>
    </row>
    <row r="397" spans="1:9" ht="12.75">
      <c r="A397" s="43"/>
      <c r="B397" s="43"/>
      <c r="C397" s="43"/>
      <c r="D397" s="44" t="s">
        <v>27</v>
      </c>
      <c r="E397" s="51">
        <f>SUM(E398:E398)</f>
        <v>302998</v>
      </c>
      <c r="F397" s="51">
        <f>SUM(F398:F398)</f>
        <v>302998</v>
      </c>
      <c r="G397" s="47">
        <f>F397/E397</f>
        <v>1</v>
      </c>
      <c r="H397" s="27"/>
      <c r="I397" s="27"/>
    </row>
    <row r="398" spans="1:9" ht="48.75">
      <c r="A398" s="82" t="s">
        <v>16</v>
      </c>
      <c r="B398" s="82"/>
      <c r="C398" s="82"/>
      <c r="D398" s="44" t="s">
        <v>251</v>
      </c>
      <c r="E398" s="45">
        <v>302998</v>
      </c>
      <c r="F398" s="45">
        <v>302998</v>
      </c>
      <c r="G398" s="47">
        <f>F398/E398</f>
        <v>1</v>
      </c>
      <c r="H398" s="27"/>
      <c r="I398" s="27"/>
    </row>
    <row r="399" spans="1:9" ht="24.75">
      <c r="A399" s="82"/>
      <c r="B399" s="82"/>
      <c r="C399" s="82"/>
      <c r="D399" s="44" t="s">
        <v>252</v>
      </c>
      <c r="E399" s="45"/>
      <c r="F399" s="45"/>
      <c r="G399" s="47"/>
      <c r="H399" s="27"/>
      <c r="I399" s="27"/>
    </row>
    <row r="400" spans="1:9" ht="24.75">
      <c r="A400" s="82"/>
      <c r="B400" s="82"/>
      <c r="C400" s="82"/>
      <c r="D400" s="44" t="s">
        <v>253</v>
      </c>
      <c r="E400" s="45"/>
      <c r="F400" s="45">
        <v>66214</v>
      </c>
      <c r="G400" s="47"/>
      <c r="H400" s="27"/>
      <c r="I400" s="27"/>
    </row>
    <row r="401" spans="1:9" ht="24.75">
      <c r="A401" s="82"/>
      <c r="B401" s="82"/>
      <c r="C401" s="82"/>
      <c r="D401" s="44" t="s">
        <v>254</v>
      </c>
      <c r="E401" s="45"/>
      <c r="F401" s="45">
        <v>101079</v>
      </c>
      <c r="G401" s="47"/>
      <c r="H401" s="27"/>
      <c r="I401" s="27"/>
    </row>
    <row r="402" spans="1:9" ht="12.75">
      <c r="A402" s="82"/>
      <c r="B402" s="82"/>
      <c r="C402" s="82"/>
      <c r="D402" s="44" t="s">
        <v>255</v>
      </c>
      <c r="E402" s="45"/>
      <c r="F402" s="45">
        <v>6469</v>
      </c>
      <c r="G402" s="47"/>
      <c r="H402" s="27"/>
      <c r="I402" s="27"/>
    </row>
    <row r="403" spans="1:9" ht="12.75">
      <c r="A403" s="43"/>
      <c r="B403" s="43"/>
      <c r="C403" s="43"/>
      <c r="D403" s="44"/>
      <c r="E403" s="45"/>
      <c r="F403" s="45"/>
      <c r="G403" s="47"/>
      <c r="H403" s="27"/>
      <c r="I403" s="27"/>
    </row>
    <row r="404" spans="1:9" ht="12.75">
      <c r="A404" s="38"/>
      <c r="B404" s="38"/>
      <c r="C404" s="38">
        <v>85215</v>
      </c>
      <c r="D404" s="39" t="s">
        <v>256</v>
      </c>
      <c r="E404" s="40">
        <f>SUM(E405)</f>
        <v>359283</v>
      </c>
      <c r="F404" s="40">
        <f>SUM(F405)</f>
        <v>326361</v>
      </c>
      <c r="G404" s="42">
        <f>F404/E404</f>
        <v>0.9083674986013811</v>
      </c>
      <c r="H404" s="27"/>
      <c r="I404" s="27"/>
    </row>
    <row r="405" spans="1:9" ht="12.75">
      <c r="A405" s="43"/>
      <c r="B405" s="43"/>
      <c r="C405" s="43"/>
      <c r="D405" s="44" t="s">
        <v>77</v>
      </c>
      <c r="E405" s="45">
        <f>E406</f>
        <v>359283</v>
      </c>
      <c r="F405" s="45">
        <f>F406</f>
        <v>326361</v>
      </c>
      <c r="G405" s="47">
        <f>F405/E405</f>
        <v>0.9083674986013811</v>
      </c>
      <c r="H405" s="27"/>
      <c r="I405" s="27"/>
    </row>
    <row r="406" spans="1:9" ht="12.75">
      <c r="A406" s="82" t="s">
        <v>16</v>
      </c>
      <c r="B406" s="82"/>
      <c r="C406" s="82"/>
      <c r="D406" s="44" t="s">
        <v>257</v>
      </c>
      <c r="E406" s="45">
        <v>359283</v>
      </c>
      <c r="F406" s="45">
        <v>326361</v>
      </c>
      <c r="G406" s="47">
        <f>F406/E406</f>
        <v>0.9083674986013811</v>
      </c>
      <c r="H406" s="27"/>
      <c r="I406" s="27"/>
    </row>
    <row r="407" spans="1:10" ht="60.75">
      <c r="A407" s="82"/>
      <c r="B407" s="82"/>
      <c r="C407" s="82"/>
      <c r="D407" s="44" t="s">
        <v>258</v>
      </c>
      <c r="E407" s="45"/>
      <c r="F407" s="45"/>
      <c r="G407" s="47"/>
      <c r="H407" s="27"/>
      <c r="I407" s="27"/>
      <c r="J407" s="27"/>
    </row>
    <row r="408" spans="1:9" ht="12.75">
      <c r="A408" s="43"/>
      <c r="B408" s="43"/>
      <c r="C408" s="43"/>
      <c r="D408" s="44"/>
      <c r="E408" s="45"/>
      <c r="F408" s="45"/>
      <c r="G408" s="47"/>
      <c r="H408" s="27"/>
      <c r="I408" s="27"/>
    </row>
    <row r="409" spans="1:10" ht="12.75">
      <c r="A409" s="38"/>
      <c r="B409" s="38"/>
      <c r="C409" s="38">
        <v>85219</v>
      </c>
      <c r="D409" s="39" t="s">
        <v>259</v>
      </c>
      <c r="E409" s="40">
        <f>SUM(E410,E416)</f>
        <v>446246</v>
      </c>
      <c r="F409" s="40">
        <f>SUM(F410,F416)</f>
        <v>446112</v>
      </c>
      <c r="G409" s="42">
        <f>F409/E409</f>
        <v>0.9996997171963447</v>
      </c>
      <c r="H409" s="105"/>
      <c r="I409" s="105"/>
      <c r="J409" s="105"/>
    </row>
    <row r="410" spans="1:9" ht="12.75">
      <c r="A410" s="43"/>
      <c r="B410" s="43"/>
      <c r="C410" s="43"/>
      <c r="D410" s="44" t="s">
        <v>27</v>
      </c>
      <c r="E410" s="45">
        <f>SUM(E411:E412)</f>
        <v>439996</v>
      </c>
      <c r="F410" s="45">
        <f>SUM(F411:F412)</f>
        <v>439862</v>
      </c>
      <c r="G410" s="47">
        <f>F410/E410</f>
        <v>0.9996954517768344</v>
      </c>
      <c r="H410" s="27"/>
      <c r="I410" s="27"/>
    </row>
    <row r="411" spans="1:9" ht="48.75">
      <c r="A411" s="82" t="s">
        <v>16</v>
      </c>
      <c r="B411" s="82"/>
      <c r="C411" s="82"/>
      <c r="D411" s="44" t="s">
        <v>260</v>
      </c>
      <c r="E411" s="45">
        <v>358264</v>
      </c>
      <c r="F411" s="45">
        <v>358262</v>
      </c>
      <c r="G411" s="47">
        <f>F411/E411</f>
        <v>0.999994417524507</v>
      </c>
      <c r="H411" s="27"/>
      <c r="I411" s="27"/>
    </row>
    <row r="412" spans="1:9" ht="36.75">
      <c r="A412" s="82"/>
      <c r="B412" s="82"/>
      <c r="C412" s="82"/>
      <c r="D412" s="44" t="s">
        <v>261</v>
      </c>
      <c r="E412" s="45">
        <v>81732</v>
      </c>
      <c r="F412" s="45">
        <v>81600</v>
      </c>
      <c r="G412" s="47">
        <f>F412/E412</f>
        <v>0.9983849654969902</v>
      </c>
      <c r="H412" s="27"/>
      <c r="I412" s="27"/>
    </row>
    <row r="413" spans="1:9" ht="12.75">
      <c r="A413" s="82"/>
      <c r="B413" s="82"/>
      <c r="C413" s="82"/>
      <c r="D413" s="44" t="s">
        <v>262</v>
      </c>
      <c r="E413" s="45">
        <v>9990</v>
      </c>
      <c r="F413" s="45">
        <v>9990</v>
      </c>
      <c r="G413" s="47">
        <f>F413/E413</f>
        <v>1</v>
      </c>
      <c r="H413" s="27"/>
      <c r="I413" s="27"/>
    </row>
    <row r="414" spans="1:9" ht="132.75">
      <c r="A414" s="82"/>
      <c r="B414" s="82"/>
      <c r="C414" s="82"/>
      <c r="D414" s="44" t="s">
        <v>263</v>
      </c>
      <c r="E414" s="45"/>
      <c r="F414" s="45"/>
      <c r="G414" s="47"/>
      <c r="H414" s="27"/>
      <c r="I414" s="27"/>
    </row>
    <row r="415" spans="1:9" ht="12.75">
      <c r="A415" s="43"/>
      <c r="B415" s="43"/>
      <c r="C415" s="43"/>
      <c r="D415" s="44"/>
      <c r="E415" s="45"/>
      <c r="F415" s="45"/>
      <c r="G415" s="47"/>
      <c r="H415" s="27"/>
      <c r="I415" s="27"/>
    </row>
    <row r="416" spans="1:9" ht="12.75">
      <c r="A416" s="43"/>
      <c r="B416" s="43"/>
      <c r="C416" s="43"/>
      <c r="D416" s="44" t="s">
        <v>126</v>
      </c>
      <c r="E416" s="45">
        <f>SUM(E417)</f>
        <v>6250</v>
      </c>
      <c r="F416" s="45">
        <f>SUM(F417)</f>
        <v>6250</v>
      </c>
      <c r="G416" s="47">
        <f>F416/E416</f>
        <v>1</v>
      </c>
      <c r="H416" s="27"/>
      <c r="I416" s="27"/>
    </row>
    <row r="417" spans="1:9" ht="24.75">
      <c r="A417" s="82" t="s">
        <v>16</v>
      </c>
      <c r="B417" s="82"/>
      <c r="C417" s="82"/>
      <c r="D417" s="44" t="s">
        <v>264</v>
      </c>
      <c r="E417" s="45">
        <v>6250</v>
      </c>
      <c r="F417" s="45">
        <v>6250</v>
      </c>
      <c r="G417" s="47">
        <f>F417/E417</f>
        <v>1</v>
      </c>
      <c r="H417" s="27"/>
      <c r="I417" s="27"/>
    </row>
    <row r="418" spans="1:9" ht="12.75">
      <c r="A418" s="43"/>
      <c r="B418" s="43"/>
      <c r="C418" s="43"/>
      <c r="D418" s="44"/>
      <c r="E418" s="45"/>
      <c r="F418" s="45"/>
      <c r="G418" s="47"/>
      <c r="H418" s="27"/>
      <c r="I418" s="27"/>
    </row>
    <row r="419" spans="1:9" ht="12.75">
      <c r="A419" s="38"/>
      <c r="B419" s="38"/>
      <c r="C419" s="38">
        <v>85295</v>
      </c>
      <c r="D419" s="39" t="s">
        <v>30</v>
      </c>
      <c r="E419" s="40">
        <f>E420</f>
        <v>73677</v>
      </c>
      <c r="F419" s="40">
        <f>F420</f>
        <v>71495</v>
      </c>
      <c r="G419" s="42">
        <f>F419/E419</f>
        <v>0.9703842447439499</v>
      </c>
      <c r="H419" s="27"/>
      <c r="I419" s="27"/>
    </row>
    <row r="420" spans="1:9" ht="12.75">
      <c r="A420" s="43"/>
      <c r="B420" s="43"/>
      <c r="C420" s="43"/>
      <c r="D420" s="44" t="s">
        <v>77</v>
      </c>
      <c r="E420" s="45">
        <f>SUM(E421:E423)</f>
        <v>73677</v>
      </c>
      <c r="F420" s="45">
        <f>SUM(F421:F423)</f>
        <v>71495</v>
      </c>
      <c r="G420" s="47">
        <f>F420/E420</f>
        <v>0.9703842447439499</v>
      </c>
      <c r="H420" s="27"/>
      <c r="I420" s="27"/>
    </row>
    <row r="421" spans="1:9" ht="36.75">
      <c r="A421" s="82" t="s">
        <v>16</v>
      </c>
      <c r="B421" s="82"/>
      <c r="C421" s="82"/>
      <c r="D421" s="44" t="s">
        <v>265</v>
      </c>
      <c r="E421" s="45">
        <v>62177</v>
      </c>
      <c r="F421" s="45">
        <v>62177</v>
      </c>
      <c r="G421" s="47">
        <f>F421/E421</f>
        <v>1</v>
      </c>
      <c r="H421" s="27"/>
      <c r="I421" s="27"/>
    </row>
    <row r="422" spans="1:9" ht="60.75">
      <c r="A422" s="82"/>
      <c r="B422" s="82"/>
      <c r="C422" s="82"/>
      <c r="D422" s="44" t="s">
        <v>266</v>
      </c>
      <c r="E422" s="45">
        <v>8000</v>
      </c>
      <c r="F422" s="45">
        <v>6808</v>
      </c>
      <c r="G422" s="47">
        <f>F422/E422</f>
        <v>0.851</v>
      </c>
      <c r="H422" s="27"/>
      <c r="I422" s="27"/>
    </row>
    <row r="423" spans="1:9" ht="12.75">
      <c r="A423" s="82"/>
      <c r="B423" s="82"/>
      <c r="C423" s="82"/>
      <c r="D423" s="44" t="s">
        <v>267</v>
      </c>
      <c r="E423" s="45">
        <v>3500</v>
      </c>
      <c r="F423" s="45">
        <v>2510</v>
      </c>
      <c r="G423" s="47">
        <f>F423/E423</f>
        <v>0.7171428571428572</v>
      </c>
      <c r="H423" s="27"/>
      <c r="I423" s="27"/>
    </row>
    <row r="424" spans="1:9" ht="12.75">
      <c r="A424" s="43"/>
      <c r="B424" s="43"/>
      <c r="C424" s="43"/>
      <c r="D424" s="44"/>
      <c r="E424" s="45"/>
      <c r="F424" s="45"/>
      <c r="G424" s="47"/>
      <c r="H424" s="27"/>
      <c r="I424" s="27"/>
    </row>
    <row r="425" spans="1:9" s="60" customFormat="1" ht="12.75">
      <c r="A425" s="28" t="s">
        <v>268</v>
      </c>
      <c r="B425" s="28">
        <v>854</v>
      </c>
      <c r="C425" s="28"/>
      <c r="D425" s="56" t="s">
        <v>269</v>
      </c>
      <c r="E425" s="61">
        <f>SUM(E427,E454,E459,E464)</f>
        <v>744542</v>
      </c>
      <c r="F425" s="61">
        <f>SUM(F427,F454,F459,F464)</f>
        <v>671298</v>
      </c>
      <c r="G425" s="59">
        <f>F425/E425</f>
        <v>0.9016254287870933</v>
      </c>
      <c r="H425" s="32"/>
      <c r="I425" s="32"/>
    </row>
    <row r="426" spans="1:9" ht="12.75">
      <c r="A426" s="62"/>
      <c r="B426" s="62"/>
      <c r="C426" s="80"/>
      <c r="D426" s="44"/>
      <c r="E426" s="72"/>
      <c r="F426" s="72"/>
      <c r="G426" s="47"/>
      <c r="H426" s="27"/>
      <c r="I426" s="27"/>
    </row>
    <row r="427" spans="1:9" ht="12.75">
      <c r="A427" s="38"/>
      <c r="B427" s="38"/>
      <c r="C427" s="38">
        <v>85401</v>
      </c>
      <c r="D427" s="39" t="s">
        <v>270</v>
      </c>
      <c r="E427" s="40">
        <f>E436+E430+E445</f>
        <v>606866</v>
      </c>
      <c r="F427" s="40">
        <f>F436+F430+F445</f>
        <v>584128</v>
      </c>
      <c r="G427" s="47">
        <f>F427/E427</f>
        <v>0.9625320911041317</v>
      </c>
      <c r="H427" s="27"/>
      <c r="I427" s="27"/>
    </row>
    <row r="428" spans="1:9" ht="12.75">
      <c r="A428" s="80"/>
      <c r="B428" s="80"/>
      <c r="C428" s="80"/>
      <c r="D428" s="44" t="s">
        <v>154</v>
      </c>
      <c r="E428" s="72"/>
      <c r="F428" s="72"/>
      <c r="G428" s="47"/>
      <c r="H428" s="27"/>
      <c r="I428" s="27"/>
    </row>
    <row r="429" spans="1:9" ht="12.75">
      <c r="A429" s="80"/>
      <c r="B429" s="80"/>
      <c r="C429" s="80"/>
      <c r="D429" s="44"/>
      <c r="E429" s="72"/>
      <c r="F429" s="72"/>
      <c r="G429" s="47"/>
      <c r="H429" s="27"/>
      <c r="I429" s="27"/>
    </row>
    <row r="430" spans="1:9" ht="24.75">
      <c r="A430" s="62"/>
      <c r="B430" s="62"/>
      <c r="C430" s="80"/>
      <c r="D430" s="39" t="s">
        <v>271</v>
      </c>
      <c r="E430" s="40">
        <f>SUM(E431)</f>
        <v>131351</v>
      </c>
      <c r="F430" s="40">
        <f>SUM(F431)</f>
        <v>126352</v>
      </c>
      <c r="G430" s="42">
        <f>F430/E430</f>
        <v>0.9619416677452017</v>
      </c>
      <c r="H430" s="27"/>
      <c r="I430" s="27"/>
    </row>
    <row r="431" spans="1:9" ht="12.75">
      <c r="A431" s="62"/>
      <c r="B431" s="62"/>
      <c r="C431" s="80"/>
      <c r="D431" s="44" t="s">
        <v>27</v>
      </c>
      <c r="E431" s="72">
        <f>SUM(E432:E433)</f>
        <v>131351</v>
      </c>
      <c r="F431" s="72">
        <f>SUM(F432:F433)</f>
        <v>126352</v>
      </c>
      <c r="G431" s="47">
        <f>F431/E431</f>
        <v>0.9619416677452017</v>
      </c>
      <c r="H431" s="27"/>
      <c r="I431" s="27"/>
    </row>
    <row r="432" spans="1:9" ht="24.75">
      <c r="A432" s="85" t="s">
        <v>16</v>
      </c>
      <c r="B432" s="85"/>
      <c r="C432" s="85"/>
      <c r="D432" s="44" t="s">
        <v>137</v>
      </c>
      <c r="E432" s="72">
        <v>79051</v>
      </c>
      <c r="F432" s="72">
        <v>77354</v>
      </c>
      <c r="G432" s="47">
        <f>F432/E432</f>
        <v>0.9785328458843026</v>
      </c>
      <c r="H432" s="27"/>
      <c r="I432" s="27"/>
    </row>
    <row r="433" spans="1:10" ht="12.75">
      <c r="A433" s="85"/>
      <c r="B433" s="85"/>
      <c r="C433" s="85"/>
      <c r="D433" s="44" t="s">
        <v>160</v>
      </c>
      <c r="E433" s="72">
        <v>52300</v>
      </c>
      <c r="F433" s="72">
        <v>48998</v>
      </c>
      <c r="G433" s="47">
        <f>F433/E433</f>
        <v>0.9368642447418738</v>
      </c>
      <c r="H433" s="27"/>
      <c r="I433" s="27"/>
      <c r="J433" s="1"/>
    </row>
    <row r="434" spans="1:10" ht="12.75">
      <c r="A434" s="85"/>
      <c r="B434" s="85"/>
      <c r="C434" s="85"/>
      <c r="D434" s="44" t="s">
        <v>272</v>
      </c>
      <c r="E434" s="72"/>
      <c r="F434" s="72"/>
      <c r="G434" s="47"/>
      <c r="H434" s="96"/>
      <c r="I434" s="27"/>
      <c r="J434" s="1"/>
    </row>
    <row r="435" spans="1:10" ht="12.75">
      <c r="A435" s="62"/>
      <c r="B435" s="62"/>
      <c r="C435" s="80"/>
      <c r="D435" s="44"/>
      <c r="E435" s="72"/>
      <c r="F435" s="72"/>
      <c r="G435" s="47"/>
      <c r="H435" s="27"/>
      <c r="I435" s="27"/>
      <c r="J435" s="1"/>
    </row>
    <row r="436" spans="1:9" ht="12.75">
      <c r="A436" s="62"/>
      <c r="B436" s="62"/>
      <c r="C436" s="80"/>
      <c r="D436" s="39" t="s">
        <v>273</v>
      </c>
      <c r="E436" s="40">
        <f>E437+E442</f>
        <v>240881</v>
      </c>
      <c r="F436" s="40">
        <f>F437+F442</f>
        <v>227057</v>
      </c>
      <c r="G436" s="42">
        <f>F436/E436</f>
        <v>0.9426106666777372</v>
      </c>
      <c r="H436" s="27"/>
      <c r="I436" s="27"/>
    </row>
    <row r="437" spans="1:10" ht="12.75">
      <c r="A437" s="62"/>
      <c r="B437" s="62"/>
      <c r="C437" s="80"/>
      <c r="D437" s="44" t="s">
        <v>27</v>
      </c>
      <c r="E437" s="72">
        <f>SUM(E438:E439)</f>
        <v>236281</v>
      </c>
      <c r="F437" s="72">
        <f>SUM(F438:F439)</f>
        <v>222457</v>
      </c>
      <c r="G437" s="47">
        <f>F437/E437</f>
        <v>0.9414933913433581</v>
      </c>
      <c r="H437" s="27"/>
      <c r="I437" s="27"/>
      <c r="J437" s="1"/>
    </row>
    <row r="438" spans="1:9" ht="24.75">
      <c r="A438" s="85" t="s">
        <v>16</v>
      </c>
      <c r="B438" s="85"/>
      <c r="C438" s="85"/>
      <c r="D438" s="44" t="s">
        <v>137</v>
      </c>
      <c r="E438" s="72">
        <v>154481</v>
      </c>
      <c r="F438" s="72">
        <v>149629</v>
      </c>
      <c r="G438" s="47">
        <f>F438/E438</f>
        <v>0.9685916067348088</v>
      </c>
      <c r="H438" s="27"/>
      <c r="I438" s="27"/>
    </row>
    <row r="439" spans="1:9" ht="12.75">
      <c r="A439" s="85"/>
      <c r="B439" s="85"/>
      <c r="C439" s="85"/>
      <c r="D439" s="44" t="s">
        <v>160</v>
      </c>
      <c r="E439" s="72">
        <v>81800</v>
      </c>
      <c r="F439" s="72">
        <v>72828</v>
      </c>
      <c r="G439" s="47">
        <f>F439/E439</f>
        <v>0.8903178484107579</v>
      </c>
      <c r="H439" s="27"/>
      <c r="I439" s="27"/>
    </row>
    <row r="440" spans="1:9" ht="60.75">
      <c r="A440" s="85"/>
      <c r="B440" s="85"/>
      <c r="C440" s="85"/>
      <c r="D440" s="44" t="s">
        <v>274</v>
      </c>
      <c r="E440" s="72"/>
      <c r="F440" s="72"/>
      <c r="G440" s="47"/>
      <c r="H440" s="27"/>
      <c r="I440" s="27"/>
    </row>
    <row r="441" spans="1:9" ht="12.75">
      <c r="A441" s="106"/>
      <c r="B441" s="106"/>
      <c r="C441" s="106"/>
      <c r="D441" s="97"/>
      <c r="E441" s="98"/>
      <c r="F441" s="98"/>
      <c r="G441" s="107"/>
      <c r="H441" s="27"/>
      <c r="I441" s="27"/>
    </row>
    <row r="442" spans="1:9" ht="12.75">
      <c r="A442" s="85"/>
      <c r="B442" s="85"/>
      <c r="C442" s="85"/>
      <c r="D442" s="44" t="s">
        <v>126</v>
      </c>
      <c r="E442" s="72">
        <f>E443</f>
        <v>4600</v>
      </c>
      <c r="F442" s="72">
        <f>F443</f>
        <v>4600</v>
      </c>
      <c r="G442" s="47">
        <f>F442/E442</f>
        <v>1</v>
      </c>
      <c r="H442" s="27"/>
      <c r="I442" s="27"/>
    </row>
    <row r="443" spans="1:9" ht="12.75">
      <c r="A443" s="85"/>
      <c r="B443" s="85"/>
      <c r="C443" s="85"/>
      <c r="D443" s="44" t="s">
        <v>275</v>
      </c>
      <c r="E443" s="72">
        <v>4600</v>
      </c>
      <c r="F443" s="72">
        <v>4600</v>
      </c>
      <c r="G443" s="47">
        <f>F443/E443</f>
        <v>1</v>
      </c>
      <c r="H443" s="27"/>
      <c r="I443" s="27"/>
    </row>
    <row r="444" spans="1:9" ht="12.75">
      <c r="A444" s="85"/>
      <c r="B444" s="85"/>
      <c r="C444" s="85"/>
      <c r="D444" s="44"/>
      <c r="E444" s="72"/>
      <c r="F444" s="72"/>
      <c r="G444" s="47"/>
      <c r="H444" s="27"/>
      <c r="I444" s="27"/>
    </row>
    <row r="445" spans="1:9" ht="24.75">
      <c r="A445" s="62"/>
      <c r="B445" s="62"/>
      <c r="C445" s="80"/>
      <c r="D445" s="39" t="s">
        <v>276</v>
      </c>
      <c r="E445" s="40">
        <f>E446+E451</f>
        <v>234634</v>
      </c>
      <c r="F445" s="40">
        <f>F446+F451</f>
        <v>230719</v>
      </c>
      <c r="G445" s="42">
        <f>F445/E445</f>
        <v>0.983314438657654</v>
      </c>
      <c r="H445" s="27"/>
      <c r="I445" s="27"/>
    </row>
    <row r="446" spans="1:9" ht="12.75">
      <c r="A446" s="62"/>
      <c r="B446" s="62"/>
      <c r="C446" s="80"/>
      <c r="D446" s="44" t="s">
        <v>27</v>
      </c>
      <c r="E446" s="72">
        <f>SUM(E447:E448)</f>
        <v>229134</v>
      </c>
      <c r="F446" s="72">
        <f>SUM(F447:F448)</f>
        <v>225231</v>
      </c>
      <c r="G446" s="47">
        <f>F446/E446</f>
        <v>0.9829662991961036</v>
      </c>
      <c r="H446" s="27"/>
      <c r="I446" s="27"/>
    </row>
    <row r="447" spans="1:9" ht="24.75">
      <c r="A447" s="85" t="s">
        <v>16</v>
      </c>
      <c r="B447" s="85"/>
      <c r="C447" s="85"/>
      <c r="D447" s="44" t="s">
        <v>137</v>
      </c>
      <c r="E447" s="72">
        <v>151504</v>
      </c>
      <c r="F447" s="72">
        <v>150424</v>
      </c>
      <c r="G447" s="47">
        <f>F447/E447</f>
        <v>0.9928714753405851</v>
      </c>
      <c r="H447" s="27"/>
      <c r="I447" s="27"/>
    </row>
    <row r="448" spans="1:9" ht="12.75">
      <c r="A448" s="85"/>
      <c r="B448" s="85"/>
      <c r="C448" s="85"/>
      <c r="D448" s="44" t="s">
        <v>160</v>
      </c>
      <c r="E448" s="72">
        <v>77630</v>
      </c>
      <c r="F448" s="72">
        <v>74807</v>
      </c>
      <c r="G448" s="47">
        <f>F448/E448</f>
        <v>0.963635192580188</v>
      </c>
      <c r="H448" s="108"/>
      <c r="I448" s="27"/>
    </row>
    <row r="449" spans="1:9" ht="12.75">
      <c r="A449" s="85"/>
      <c r="B449" s="85"/>
      <c r="C449" s="85"/>
      <c r="D449" s="44" t="s">
        <v>277</v>
      </c>
      <c r="E449" s="72"/>
      <c r="F449" s="72"/>
      <c r="G449" s="47"/>
      <c r="H449" s="27"/>
      <c r="I449" s="27"/>
    </row>
    <row r="450" spans="1:9" ht="12.75">
      <c r="A450" s="85"/>
      <c r="B450" s="85"/>
      <c r="C450" s="85"/>
      <c r="D450" s="44"/>
      <c r="E450" s="72">
        <f>E451</f>
        <v>5500</v>
      </c>
      <c r="F450" s="72">
        <f>F451</f>
        <v>5488</v>
      </c>
      <c r="G450" s="47">
        <f>F450/E450</f>
        <v>0.9978181818181818</v>
      </c>
      <c r="H450" s="27"/>
      <c r="I450" s="27"/>
    </row>
    <row r="451" spans="1:9" ht="12.75">
      <c r="A451" s="85"/>
      <c r="B451" s="85"/>
      <c r="C451" s="85"/>
      <c r="D451" s="44" t="s">
        <v>20</v>
      </c>
      <c r="E451" s="72">
        <f>E452</f>
        <v>5500</v>
      </c>
      <c r="F451" s="72">
        <f>F452</f>
        <v>5488</v>
      </c>
      <c r="G451" s="47">
        <f>F451/E451</f>
        <v>0.9978181818181818</v>
      </c>
      <c r="H451" s="27"/>
      <c r="I451" s="27"/>
    </row>
    <row r="452" spans="1:9" ht="24.75">
      <c r="A452" s="85" t="s">
        <v>16</v>
      </c>
      <c r="B452" s="85"/>
      <c r="C452" s="85"/>
      <c r="D452" s="44" t="s">
        <v>278</v>
      </c>
      <c r="E452" s="72">
        <v>5500</v>
      </c>
      <c r="F452" s="72">
        <v>5488</v>
      </c>
      <c r="G452" s="47">
        <f>F452/E452</f>
        <v>0.9978181818181818</v>
      </c>
      <c r="H452" s="27"/>
      <c r="I452" s="27"/>
    </row>
    <row r="453" spans="1:9" ht="12.75">
      <c r="A453" s="85"/>
      <c r="B453" s="85"/>
      <c r="C453" s="85"/>
      <c r="D453" s="44"/>
      <c r="E453" s="72"/>
      <c r="F453" s="72"/>
      <c r="G453" s="47"/>
      <c r="H453" s="27"/>
      <c r="I453" s="27"/>
    </row>
    <row r="454" spans="1:9" ht="36.75">
      <c r="A454" s="85"/>
      <c r="B454" s="85"/>
      <c r="C454" s="109" t="s">
        <v>279</v>
      </c>
      <c r="D454" s="71" t="s">
        <v>280</v>
      </c>
      <c r="E454" s="55">
        <f aca="true" t="shared" si="7" ref="E454:F456">E455</f>
        <v>6450</v>
      </c>
      <c r="F454" s="55">
        <f t="shared" si="7"/>
        <v>6450</v>
      </c>
      <c r="G454" s="47">
        <f>F454/E454</f>
        <v>1</v>
      </c>
      <c r="H454" s="27"/>
      <c r="I454" s="27"/>
    </row>
    <row r="455" spans="1:9" ht="12.75">
      <c r="A455" s="85"/>
      <c r="B455" s="85"/>
      <c r="C455" s="85"/>
      <c r="D455" s="44" t="s">
        <v>27</v>
      </c>
      <c r="E455" s="72">
        <f t="shared" si="7"/>
        <v>6450</v>
      </c>
      <c r="F455" s="72">
        <f t="shared" si="7"/>
        <v>6450</v>
      </c>
      <c r="G455" s="47">
        <f>F455/E455</f>
        <v>1</v>
      </c>
      <c r="H455" s="27"/>
      <c r="I455" s="27"/>
    </row>
    <row r="456" spans="1:9" ht="12.75">
      <c r="A456" s="85"/>
      <c r="B456" s="85"/>
      <c r="C456" s="85"/>
      <c r="D456" s="44" t="s">
        <v>281</v>
      </c>
      <c r="E456" s="72">
        <f t="shared" si="7"/>
        <v>6450</v>
      </c>
      <c r="F456" s="72">
        <f t="shared" si="7"/>
        <v>6450</v>
      </c>
      <c r="G456" s="47">
        <f>F456/E456</f>
        <v>1</v>
      </c>
      <c r="H456" s="27"/>
      <c r="I456" s="27"/>
    </row>
    <row r="457" spans="1:9" ht="24.75">
      <c r="A457" s="85" t="s">
        <v>16</v>
      </c>
      <c r="B457" s="85"/>
      <c r="C457" s="85"/>
      <c r="D457" s="44" t="s">
        <v>282</v>
      </c>
      <c r="E457" s="72">
        <v>6450</v>
      </c>
      <c r="F457" s="72">
        <v>6450</v>
      </c>
      <c r="G457" s="47">
        <f>F457/E457</f>
        <v>1</v>
      </c>
      <c r="H457" s="27"/>
      <c r="I457" s="27"/>
    </row>
    <row r="458" spans="1:9" ht="12.75">
      <c r="A458" s="85"/>
      <c r="B458" s="85"/>
      <c r="C458" s="85"/>
      <c r="D458" s="44"/>
      <c r="E458" s="45"/>
      <c r="F458" s="45"/>
      <c r="G458" s="47"/>
      <c r="H458" s="27"/>
      <c r="I458" s="27"/>
    </row>
    <row r="459" spans="1:9" ht="12.75">
      <c r="A459" s="103"/>
      <c r="B459" s="103"/>
      <c r="C459" s="38" t="s">
        <v>283</v>
      </c>
      <c r="D459" s="71" t="s">
        <v>284</v>
      </c>
      <c r="E459" s="55">
        <f>E460</f>
        <v>130026</v>
      </c>
      <c r="F459" s="55">
        <f>F460</f>
        <v>79678</v>
      </c>
      <c r="G459" s="47">
        <f>F459/E459</f>
        <v>0.6127851352806362</v>
      </c>
      <c r="H459" s="27"/>
      <c r="I459" s="27"/>
    </row>
    <row r="460" spans="1:9" ht="12.75">
      <c r="A460" s="80"/>
      <c r="B460" s="80"/>
      <c r="C460" s="80"/>
      <c r="D460" s="44" t="s">
        <v>27</v>
      </c>
      <c r="E460" s="72">
        <f>E461</f>
        <v>130026</v>
      </c>
      <c r="F460" s="72">
        <f>F461</f>
        <v>79678</v>
      </c>
      <c r="G460" s="110">
        <f>F460/E460</f>
        <v>0.6127851352806362</v>
      </c>
      <c r="H460" s="27"/>
      <c r="I460" s="27"/>
    </row>
    <row r="461" spans="1:9" ht="12.75">
      <c r="A461" s="82" t="s">
        <v>16</v>
      </c>
      <c r="B461" s="82"/>
      <c r="C461" s="82"/>
      <c r="D461" s="44" t="s">
        <v>281</v>
      </c>
      <c r="E461" s="72">
        <v>130026</v>
      </c>
      <c r="F461" s="72">
        <v>79678</v>
      </c>
      <c r="G461" s="110">
        <f>F461/E461</f>
        <v>0.6127851352806362</v>
      </c>
      <c r="H461" s="27"/>
      <c r="I461" s="27"/>
    </row>
    <row r="462" spans="1:9" ht="72.75">
      <c r="A462" s="82"/>
      <c r="B462" s="82"/>
      <c r="C462" s="82"/>
      <c r="D462" s="44" t="s">
        <v>285</v>
      </c>
      <c r="E462" s="72"/>
      <c r="F462" s="72"/>
      <c r="G462" s="47"/>
      <c r="H462" s="27"/>
      <c r="I462" s="27"/>
    </row>
    <row r="463" spans="1:9" ht="12.75">
      <c r="A463" s="43"/>
      <c r="B463" s="43"/>
      <c r="C463" s="43"/>
      <c r="D463" s="44"/>
      <c r="E463" s="45"/>
      <c r="F463" s="45"/>
      <c r="G463" s="47"/>
      <c r="H463" s="27"/>
      <c r="I463" s="27"/>
    </row>
    <row r="464" spans="1:9" ht="12.75">
      <c r="A464" s="38"/>
      <c r="B464" s="38"/>
      <c r="C464" s="38">
        <v>85446</v>
      </c>
      <c r="D464" s="39" t="s">
        <v>207</v>
      </c>
      <c r="E464" s="40">
        <f>SUM(E465)</f>
        <v>1200</v>
      </c>
      <c r="F464" s="40">
        <f>SUM(F465)</f>
        <v>1042</v>
      </c>
      <c r="G464" s="42">
        <f>F464/E464</f>
        <v>0.8683333333333333</v>
      </c>
      <c r="H464" s="27"/>
      <c r="I464" s="27"/>
    </row>
    <row r="465" spans="1:9" ht="12.75">
      <c r="A465" s="43"/>
      <c r="B465" s="43"/>
      <c r="C465" s="43"/>
      <c r="D465" s="44" t="s">
        <v>27</v>
      </c>
      <c r="E465" s="45">
        <f>SUM(E466)</f>
        <v>1200</v>
      </c>
      <c r="F465" s="45">
        <f>SUM(F466)</f>
        <v>1042</v>
      </c>
      <c r="G465" s="47">
        <f>F465/E465</f>
        <v>0.8683333333333333</v>
      </c>
      <c r="H465" s="27"/>
      <c r="I465" s="27"/>
    </row>
    <row r="466" spans="1:9" ht="12.75" customHeight="1">
      <c r="A466" s="48" t="s">
        <v>16</v>
      </c>
      <c r="B466" s="48"/>
      <c r="C466" s="48"/>
      <c r="D466" s="44" t="s">
        <v>71</v>
      </c>
      <c r="E466" s="45">
        <v>1200</v>
      </c>
      <c r="F466" s="45">
        <v>1042</v>
      </c>
      <c r="G466" s="47">
        <f>F466/E466</f>
        <v>0.8683333333333333</v>
      </c>
      <c r="H466" s="27"/>
      <c r="I466" s="27"/>
    </row>
    <row r="467" spans="1:9" ht="12.75">
      <c r="A467" s="43"/>
      <c r="B467" s="43"/>
      <c r="C467" s="43"/>
      <c r="D467" s="44"/>
      <c r="E467" s="45"/>
      <c r="F467" s="45"/>
      <c r="G467" s="47"/>
      <c r="H467" s="27"/>
      <c r="I467" s="27"/>
    </row>
    <row r="468" spans="1:9" s="60" customFormat="1" ht="24.75">
      <c r="A468" s="28" t="s">
        <v>286</v>
      </c>
      <c r="B468" s="28">
        <v>900</v>
      </c>
      <c r="C468" s="28"/>
      <c r="D468" s="56" t="s">
        <v>287</v>
      </c>
      <c r="E468" s="61">
        <f>SUM(E470,E474,E481,E487,E498)</f>
        <v>1021027</v>
      </c>
      <c r="F468" s="61">
        <f>SUM(F470,F474,F481,F487,F498)</f>
        <v>990622</v>
      </c>
      <c r="G468" s="59">
        <f>F468/E468</f>
        <v>0.9702211596755032</v>
      </c>
      <c r="H468" s="32"/>
      <c r="I468" s="32"/>
    </row>
    <row r="469" spans="1:9" ht="12.75">
      <c r="A469" s="43"/>
      <c r="B469" s="43"/>
      <c r="C469" s="62"/>
      <c r="D469" s="63"/>
      <c r="E469" s="64"/>
      <c r="F469" s="64"/>
      <c r="G469" s="47"/>
      <c r="H469" s="27"/>
      <c r="I469" s="27"/>
    </row>
    <row r="470" spans="1:9" ht="12.75">
      <c r="A470" s="38"/>
      <c r="B470" s="38"/>
      <c r="C470" s="38">
        <v>90002</v>
      </c>
      <c r="D470" s="39" t="s">
        <v>288</v>
      </c>
      <c r="E470" s="40">
        <f>E472</f>
        <v>8300</v>
      </c>
      <c r="F470" s="40">
        <f>F472</f>
        <v>8300</v>
      </c>
      <c r="G470" s="42">
        <f>F470/E470</f>
        <v>1</v>
      </c>
      <c r="H470" s="27"/>
      <c r="I470" s="27"/>
    </row>
    <row r="471" spans="1:9" ht="12.75">
      <c r="A471" s="43"/>
      <c r="B471" s="43"/>
      <c r="C471" s="43"/>
      <c r="D471" s="44" t="s">
        <v>289</v>
      </c>
      <c r="E471" s="45">
        <f>E472</f>
        <v>8300</v>
      </c>
      <c r="F471" s="45">
        <f>F472</f>
        <v>8300</v>
      </c>
      <c r="G471" s="47">
        <f>F471/E471</f>
        <v>1</v>
      </c>
      <c r="H471" s="27"/>
      <c r="I471" s="27"/>
    </row>
    <row r="472" spans="1:9" ht="12.75">
      <c r="A472" s="48" t="s">
        <v>16</v>
      </c>
      <c r="B472" s="48"/>
      <c r="C472" s="48"/>
      <c r="D472" s="44" t="s">
        <v>290</v>
      </c>
      <c r="E472" s="45">
        <v>8300</v>
      </c>
      <c r="F472" s="45">
        <v>8300</v>
      </c>
      <c r="G472" s="47">
        <f>F472/E472</f>
        <v>1</v>
      </c>
      <c r="H472" s="27"/>
      <c r="I472" s="27"/>
    </row>
    <row r="473" spans="1:9" ht="12.75">
      <c r="A473" s="43"/>
      <c r="B473" s="43"/>
      <c r="C473" s="43"/>
      <c r="D473" s="44"/>
      <c r="E473" s="45"/>
      <c r="F473" s="45"/>
      <c r="G473" s="47"/>
      <c r="H473" s="27"/>
      <c r="I473" s="27"/>
    </row>
    <row r="474" spans="1:9" ht="12.75">
      <c r="A474" s="38"/>
      <c r="B474" s="38"/>
      <c r="C474" s="38">
        <v>90003</v>
      </c>
      <c r="D474" s="39" t="s">
        <v>291</v>
      </c>
      <c r="E474" s="40">
        <f>SUM(E475)</f>
        <v>164689</v>
      </c>
      <c r="F474" s="40">
        <f>SUM(F475)</f>
        <v>160159</v>
      </c>
      <c r="G474" s="42">
        <f aca="true" t="shared" si="8" ref="G474:G479">F474/E474</f>
        <v>0.9724936091663682</v>
      </c>
      <c r="H474" s="27"/>
      <c r="I474" s="27"/>
    </row>
    <row r="475" spans="1:9" ht="12.75">
      <c r="A475" s="43"/>
      <c r="B475" s="43"/>
      <c r="C475" s="43"/>
      <c r="D475" s="44" t="s">
        <v>27</v>
      </c>
      <c r="E475" s="45">
        <f>SUM(E476:E479)</f>
        <v>164689</v>
      </c>
      <c r="F475" s="45">
        <f>SUM(F476:F479)</f>
        <v>160159</v>
      </c>
      <c r="G475" s="47">
        <f t="shared" si="8"/>
        <v>0.9724936091663682</v>
      </c>
      <c r="H475" s="27"/>
      <c r="I475" s="27"/>
    </row>
    <row r="476" spans="1:9" ht="36.75">
      <c r="A476" s="48" t="s">
        <v>16</v>
      </c>
      <c r="B476" s="48"/>
      <c r="C476" s="48"/>
      <c r="D476" s="44" t="s">
        <v>292</v>
      </c>
      <c r="E476" s="45">
        <v>140000</v>
      </c>
      <c r="F476" s="45">
        <v>140000</v>
      </c>
      <c r="G476" s="47">
        <f t="shared" si="8"/>
        <v>1</v>
      </c>
      <c r="H476" s="27"/>
      <c r="I476" s="27"/>
    </row>
    <row r="477" spans="1:9" ht="24.75">
      <c r="A477" s="48"/>
      <c r="B477" s="48"/>
      <c r="C477" s="48"/>
      <c r="D477" s="44" t="s">
        <v>293</v>
      </c>
      <c r="E477" s="45">
        <v>7200</v>
      </c>
      <c r="F477" s="45">
        <v>2670</v>
      </c>
      <c r="G477" s="47">
        <f t="shared" si="8"/>
        <v>0.37083333333333335</v>
      </c>
      <c r="H477" s="27"/>
      <c r="I477" s="27"/>
    </row>
    <row r="478" spans="1:9" ht="36.75">
      <c r="A478" s="48"/>
      <c r="B478" s="48"/>
      <c r="C478" s="48"/>
      <c r="D478" s="44" t="s">
        <v>294</v>
      </c>
      <c r="E478" s="45">
        <v>16460</v>
      </c>
      <c r="F478" s="45">
        <v>16460</v>
      </c>
      <c r="G478" s="47">
        <f t="shared" si="8"/>
        <v>1</v>
      </c>
      <c r="H478" s="27"/>
      <c r="I478" s="27"/>
    </row>
    <row r="479" spans="1:9" ht="24.75">
      <c r="A479" s="48"/>
      <c r="B479" s="48"/>
      <c r="C479" s="48"/>
      <c r="D479" s="44" t="s">
        <v>295</v>
      </c>
      <c r="E479" s="45">
        <v>1029</v>
      </c>
      <c r="F479" s="45">
        <v>1029</v>
      </c>
      <c r="G479" s="47">
        <f t="shared" si="8"/>
        <v>1</v>
      </c>
      <c r="H479" s="27"/>
      <c r="I479" s="27"/>
    </row>
    <row r="480" spans="1:9" ht="12.75">
      <c r="A480" s="43"/>
      <c r="B480" s="43"/>
      <c r="C480" s="43"/>
      <c r="D480" s="44"/>
      <c r="E480" s="45"/>
      <c r="F480" s="45"/>
      <c r="G480" s="47"/>
      <c r="H480" s="27"/>
      <c r="I480" s="27"/>
    </row>
    <row r="481" spans="1:9" ht="12.75">
      <c r="A481" s="38"/>
      <c r="B481" s="38"/>
      <c r="C481" s="38">
        <v>90004</v>
      </c>
      <c r="D481" s="39" t="s">
        <v>296</v>
      </c>
      <c r="E481" s="40">
        <f>SUM(E482)</f>
        <v>93895</v>
      </c>
      <c r="F481" s="40">
        <f>SUM(F482)</f>
        <v>91282</v>
      </c>
      <c r="G481" s="42">
        <f>F481/E481</f>
        <v>0.9721710421215187</v>
      </c>
      <c r="H481" s="27"/>
      <c r="I481" s="27"/>
    </row>
    <row r="482" spans="1:9" ht="12.75">
      <c r="A482" s="43"/>
      <c r="B482" s="43"/>
      <c r="C482" s="43"/>
      <c r="D482" s="44" t="s">
        <v>27</v>
      </c>
      <c r="E482" s="45">
        <f>SUM(E483:E485)</f>
        <v>93895</v>
      </c>
      <c r="F482" s="45">
        <f>SUM(F483:F485)</f>
        <v>91282</v>
      </c>
      <c r="G482" s="47">
        <f>F482/E482</f>
        <v>0.9721710421215187</v>
      </c>
      <c r="H482" s="27"/>
      <c r="I482" s="27"/>
    </row>
    <row r="483" spans="1:9" ht="25.5" customHeight="1">
      <c r="A483" s="48" t="s">
        <v>16</v>
      </c>
      <c r="B483" s="48"/>
      <c r="C483" s="48"/>
      <c r="D483" s="44" t="s">
        <v>297</v>
      </c>
      <c r="E483" s="45">
        <v>80000</v>
      </c>
      <c r="F483" s="45">
        <v>80000</v>
      </c>
      <c r="G483" s="47">
        <f>F483/E483</f>
        <v>1</v>
      </c>
      <c r="H483" s="27"/>
      <c r="I483" s="27"/>
    </row>
    <row r="484" spans="1:9" ht="24.75">
      <c r="A484" s="48"/>
      <c r="B484" s="48"/>
      <c r="C484" s="48"/>
      <c r="D484" s="44" t="s">
        <v>298</v>
      </c>
      <c r="E484" s="45">
        <v>12000</v>
      </c>
      <c r="F484" s="45">
        <v>9387</v>
      </c>
      <c r="G484" s="47">
        <f>F484/E484</f>
        <v>0.78225</v>
      </c>
      <c r="H484" s="27"/>
      <c r="I484" s="27"/>
    </row>
    <row r="485" spans="1:9" ht="24.75">
      <c r="A485" s="48"/>
      <c r="B485" s="48"/>
      <c r="C485" s="48"/>
      <c r="D485" s="44" t="s">
        <v>299</v>
      </c>
      <c r="E485" s="45">
        <v>1895</v>
      </c>
      <c r="F485" s="45">
        <v>1895</v>
      </c>
      <c r="G485" s="47">
        <f>F485/E485</f>
        <v>1</v>
      </c>
      <c r="H485" s="27"/>
      <c r="I485" s="27"/>
    </row>
    <row r="486" spans="1:9" ht="12.75">
      <c r="A486" s="43"/>
      <c r="B486" s="43"/>
      <c r="C486" s="43"/>
      <c r="D486" s="44"/>
      <c r="E486" s="45"/>
      <c r="F486" s="45"/>
      <c r="G486" s="47"/>
      <c r="H486" s="27"/>
      <c r="I486" s="27"/>
    </row>
    <row r="487" spans="1:9" ht="12.75">
      <c r="A487" s="38"/>
      <c r="B487" s="38"/>
      <c r="C487" s="38">
        <v>90015</v>
      </c>
      <c r="D487" s="39" t="s">
        <v>300</v>
      </c>
      <c r="E487" s="40">
        <f>SUM(E488)+E494</f>
        <v>589405</v>
      </c>
      <c r="F487" s="40">
        <f>SUM(F488)+F494</f>
        <v>569680</v>
      </c>
      <c r="G487" s="42">
        <f aca="true" t="shared" si="9" ref="G487:G492">F487/E487</f>
        <v>0.9665340470474462</v>
      </c>
      <c r="H487" s="27"/>
      <c r="I487" s="27"/>
    </row>
    <row r="488" spans="1:9" ht="12.75">
      <c r="A488" s="43"/>
      <c r="B488" s="43"/>
      <c r="C488" s="43"/>
      <c r="D488" s="44" t="s">
        <v>27</v>
      </c>
      <c r="E488" s="45">
        <f>SUM(E489:E492)</f>
        <v>504348</v>
      </c>
      <c r="F488" s="45">
        <f>SUM(F489:F492)</f>
        <v>484653</v>
      </c>
      <c r="G488" s="47">
        <f t="shared" si="9"/>
        <v>0.9609495824311785</v>
      </c>
      <c r="H488" s="27"/>
      <c r="I488" s="27"/>
    </row>
    <row r="489" spans="1:9" ht="18" customHeight="1">
      <c r="A489" s="48" t="s">
        <v>16</v>
      </c>
      <c r="B489" s="48"/>
      <c r="C489" s="48"/>
      <c r="D489" s="44" t="s">
        <v>301</v>
      </c>
      <c r="E489" s="45">
        <v>355998</v>
      </c>
      <c r="F489" s="45">
        <v>343560</v>
      </c>
      <c r="G489" s="47">
        <f t="shared" si="9"/>
        <v>0.9650616014696711</v>
      </c>
      <c r="H489" s="27"/>
      <c r="I489" s="27"/>
    </row>
    <row r="490" spans="1:9" ht="24.75">
      <c r="A490" s="48"/>
      <c r="B490" s="48"/>
      <c r="C490" s="48"/>
      <c r="D490" s="44" t="s">
        <v>302</v>
      </c>
      <c r="E490" s="45">
        <v>110000</v>
      </c>
      <c r="F490" s="45">
        <v>102744</v>
      </c>
      <c r="G490" s="47">
        <f t="shared" si="9"/>
        <v>0.9340363636363637</v>
      </c>
      <c r="H490" s="27"/>
      <c r="I490" s="27"/>
    </row>
    <row r="491" spans="1:9" ht="24.75">
      <c r="A491" s="48"/>
      <c r="B491" s="48"/>
      <c r="C491" s="48"/>
      <c r="D491" s="44" t="s">
        <v>303</v>
      </c>
      <c r="E491" s="45">
        <v>36992</v>
      </c>
      <c r="F491" s="45">
        <v>36991</v>
      </c>
      <c r="G491" s="47">
        <f t="shared" si="9"/>
        <v>0.9999729671280276</v>
      </c>
      <c r="H491" s="27"/>
      <c r="I491" s="27"/>
    </row>
    <row r="492" spans="1:9" ht="24.75">
      <c r="A492" s="48"/>
      <c r="B492" s="48"/>
      <c r="C492" s="48"/>
      <c r="D492" s="44" t="s">
        <v>304</v>
      </c>
      <c r="E492" s="45">
        <v>1358</v>
      </c>
      <c r="F492" s="45">
        <v>1358</v>
      </c>
      <c r="G492" s="47">
        <f t="shared" si="9"/>
        <v>1</v>
      </c>
      <c r="H492" s="27"/>
      <c r="I492" s="27"/>
    </row>
    <row r="493" spans="1:9" ht="12.75">
      <c r="A493" s="43"/>
      <c r="B493" s="43"/>
      <c r="C493" s="43"/>
      <c r="D493" s="44"/>
      <c r="E493" s="45"/>
      <c r="F493" s="45"/>
      <c r="G493" s="47"/>
      <c r="H493" s="27"/>
      <c r="I493" s="27"/>
    </row>
    <row r="494" spans="1:9" ht="12.75">
      <c r="A494" s="43"/>
      <c r="B494" s="43"/>
      <c r="C494" s="43"/>
      <c r="D494" s="44" t="s">
        <v>186</v>
      </c>
      <c r="E494" s="45">
        <f>SUM(E495:E496)</f>
        <v>85057</v>
      </c>
      <c r="F494" s="45">
        <f>SUM(F495:F496)</f>
        <v>85027</v>
      </c>
      <c r="G494" s="47">
        <f>F494/E494</f>
        <v>0.9996472953431228</v>
      </c>
      <c r="H494" s="27"/>
      <c r="I494" s="27"/>
    </row>
    <row r="495" spans="1:9" ht="36.75">
      <c r="A495" s="48" t="s">
        <v>16</v>
      </c>
      <c r="B495" s="48"/>
      <c r="C495" s="48"/>
      <c r="D495" s="44" t="s">
        <v>305</v>
      </c>
      <c r="E495" s="45">
        <v>70057</v>
      </c>
      <c r="F495" s="45">
        <v>70057</v>
      </c>
      <c r="G495" s="47">
        <f>F495/E495</f>
        <v>1</v>
      </c>
      <c r="H495" s="27"/>
      <c r="I495" s="27"/>
    </row>
    <row r="496" spans="1:9" ht="24.75">
      <c r="A496" s="48"/>
      <c r="B496" s="48"/>
      <c r="C496" s="48"/>
      <c r="D496" s="44" t="s">
        <v>306</v>
      </c>
      <c r="E496" s="45">
        <v>15000</v>
      </c>
      <c r="F496" s="45">
        <v>14970</v>
      </c>
      <c r="G496" s="47">
        <f>F496/E496</f>
        <v>0.998</v>
      </c>
      <c r="H496" s="27"/>
      <c r="I496" s="27"/>
    </row>
    <row r="497" spans="1:9" ht="12.75">
      <c r="A497" s="43"/>
      <c r="B497" s="43"/>
      <c r="C497" s="43"/>
      <c r="D497" s="44"/>
      <c r="E497" s="45"/>
      <c r="F497" s="45"/>
      <c r="G497" s="47"/>
      <c r="H497" s="27"/>
      <c r="I497" s="27"/>
    </row>
    <row r="498" spans="1:9" ht="12.75">
      <c r="A498" s="38"/>
      <c r="B498" s="38"/>
      <c r="C498" s="38">
        <v>90095</v>
      </c>
      <c r="D498" s="39" t="s">
        <v>30</v>
      </c>
      <c r="E498" s="40">
        <f>E499+E507</f>
        <v>164738</v>
      </c>
      <c r="F498" s="40">
        <f>F499+F507</f>
        <v>161201</v>
      </c>
      <c r="G498" s="42">
        <f aca="true" t="shared" si="10" ref="G498:G505">F498/E498</f>
        <v>0.9785295438818002</v>
      </c>
      <c r="H498" s="27"/>
      <c r="I498" s="27"/>
    </row>
    <row r="499" spans="1:11" ht="12.75">
      <c r="A499" s="43"/>
      <c r="B499" s="43"/>
      <c r="C499" s="43"/>
      <c r="D499" s="44" t="s">
        <v>77</v>
      </c>
      <c r="E499" s="45">
        <f>SUM(E500:E505)</f>
        <v>31741</v>
      </c>
      <c r="F499" s="45">
        <f>SUM(F500:F505)</f>
        <v>29340</v>
      </c>
      <c r="G499" s="47">
        <f t="shared" si="10"/>
        <v>0.9243565105069154</v>
      </c>
      <c r="H499" s="27"/>
      <c r="I499" s="27"/>
      <c r="K499" s="1"/>
    </row>
    <row r="500" spans="1:11" ht="24.75">
      <c r="A500" s="48" t="s">
        <v>16</v>
      </c>
      <c r="B500" s="48"/>
      <c r="C500" s="48"/>
      <c r="D500" s="44" t="s">
        <v>307</v>
      </c>
      <c r="E500" s="45">
        <v>9500</v>
      </c>
      <c r="F500" s="45">
        <v>9500</v>
      </c>
      <c r="G500" s="47">
        <f t="shared" si="10"/>
        <v>1</v>
      </c>
      <c r="H500" s="27"/>
      <c r="I500" s="27"/>
      <c r="K500" s="1"/>
    </row>
    <row r="501" spans="1:11" ht="36.75">
      <c r="A501" s="48"/>
      <c r="B501" s="48"/>
      <c r="C501" s="48"/>
      <c r="D501" s="44" t="s">
        <v>48</v>
      </c>
      <c r="E501" s="45">
        <v>1500</v>
      </c>
      <c r="F501" s="45">
        <v>1500</v>
      </c>
      <c r="G501" s="47">
        <f t="shared" si="10"/>
        <v>1</v>
      </c>
      <c r="H501" s="27"/>
      <c r="I501" s="27"/>
      <c r="K501" s="1"/>
    </row>
    <row r="502" spans="1:11" ht="36.75">
      <c r="A502" s="48"/>
      <c r="B502" s="48"/>
      <c r="C502" s="48"/>
      <c r="D502" s="44" t="s">
        <v>308</v>
      </c>
      <c r="E502" s="45">
        <v>10000</v>
      </c>
      <c r="F502" s="45">
        <v>10000</v>
      </c>
      <c r="G502" s="47">
        <f t="shared" si="10"/>
        <v>1</v>
      </c>
      <c r="H502" s="27"/>
      <c r="I502" s="27"/>
      <c r="K502" s="1"/>
    </row>
    <row r="503" spans="1:9" ht="24.75">
      <c r="A503" s="48"/>
      <c r="B503" s="48"/>
      <c r="C503" s="48"/>
      <c r="D503" s="44" t="s">
        <v>309</v>
      </c>
      <c r="E503" s="45">
        <v>3000</v>
      </c>
      <c r="F503" s="45">
        <v>600</v>
      </c>
      <c r="G503" s="47">
        <f t="shared" si="10"/>
        <v>0.2</v>
      </c>
      <c r="H503" s="27"/>
      <c r="I503" s="27"/>
    </row>
    <row r="504" spans="1:9" ht="24.75">
      <c r="A504" s="48"/>
      <c r="B504" s="48"/>
      <c r="C504" s="48"/>
      <c r="D504" s="44" t="s">
        <v>310</v>
      </c>
      <c r="E504" s="45">
        <v>2241</v>
      </c>
      <c r="F504" s="45">
        <v>2240</v>
      </c>
      <c r="G504" s="47">
        <f t="shared" si="10"/>
        <v>0.999553770638108</v>
      </c>
      <c r="H504" s="27"/>
      <c r="I504" s="27"/>
    </row>
    <row r="505" spans="1:9" ht="36.75">
      <c r="A505" s="48"/>
      <c r="B505" s="48"/>
      <c r="C505" s="48"/>
      <c r="D505" s="44" t="s">
        <v>311</v>
      </c>
      <c r="E505" s="45">
        <v>5500</v>
      </c>
      <c r="F505" s="45">
        <v>5500</v>
      </c>
      <c r="G505" s="47">
        <f t="shared" si="10"/>
        <v>1</v>
      </c>
      <c r="H505" s="27"/>
      <c r="I505" s="27"/>
    </row>
    <row r="506" spans="1:9" ht="12.75">
      <c r="A506" s="43"/>
      <c r="B506" s="43"/>
      <c r="C506" s="43"/>
      <c r="D506" s="44"/>
      <c r="E506" s="45"/>
      <c r="F506" s="45"/>
      <c r="G506" s="47"/>
      <c r="H506" s="27"/>
      <c r="I506" s="27"/>
    </row>
    <row r="507" spans="1:9" ht="12.75">
      <c r="A507" s="43"/>
      <c r="B507" s="43"/>
      <c r="C507" s="43"/>
      <c r="D507" s="44" t="s">
        <v>312</v>
      </c>
      <c r="E507" s="45">
        <f>SUM(E508:E510)</f>
        <v>132997</v>
      </c>
      <c r="F507" s="45">
        <f>SUM(F508:F510)</f>
        <v>131861</v>
      </c>
      <c r="G507" s="47">
        <f>F507/E507</f>
        <v>0.9914584539500891</v>
      </c>
      <c r="H507" s="27"/>
      <c r="I507" s="27"/>
    </row>
    <row r="508" spans="1:9" ht="36.75">
      <c r="A508" s="48" t="s">
        <v>16</v>
      </c>
      <c r="B508" s="48"/>
      <c r="C508" s="48"/>
      <c r="D508" s="44" t="s">
        <v>313</v>
      </c>
      <c r="E508" s="45">
        <v>71636</v>
      </c>
      <c r="F508" s="45">
        <v>70635</v>
      </c>
      <c r="G508" s="47">
        <f>F508/E508</f>
        <v>0.9860265788151209</v>
      </c>
      <c r="H508" s="27"/>
      <c r="I508" s="27"/>
    </row>
    <row r="509" spans="1:9" ht="36.75">
      <c r="A509" s="48"/>
      <c r="B509" s="48"/>
      <c r="C509" s="48"/>
      <c r="D509" s="44" t="s">
        <v>314</v>
      </c>
      <c r="E509" s="45">
        <v>6361</v>
      </c>
      <c r="F509" s="45">
        <v>6341</v>
      </c>
      <c r="G509" s="47">
        <f>F509/E509</f>
        <v>0.9968558402766861</v>
      </c>
      <c r="H509" s="27"/>
      <c r="I509" s="27"/>
    </row>
    <row r="510" spans="1:9" ht="36.75">
      <c r="A510" s="48"/>
      <c r="B510" s="48"/>
      <c r="C510" s="48"/>
      <c r="D510" s="44" t="s">
        <v>315</v>
      </c>
      <c r="E510" s="45">
        <v>55000</v>
      </c>
      <c r="F510" s="45">
        <v>54885</v>
      </c>
      <c r="G510" s="47">
        <f>F510/E510</f>
        <v>0.9979090909090909</v>
      </c>
      <c r="H510" s="27"/>
      <c r="I510" s="27"/>
    </row>
    <row r="511" spans="1:9" ht="12.75">
      <c r="A511" s="43"/>
      <c r="B511" s="43"/>
      <c r="C511" s="43"/>
      <c r="D511" s="44"/>
      <c r="E511" s="45"/>
      <c r="F511" s="45"/>
      <c r="G511" s="47"/>
      <c r="H511" s="27"/>
      <c r="I511" s="27"/>
    </row>
    <row r="512" spans="1:9" s="60" customFormat="1" ht="24.75">
      <c r="A512" s="28" t="s">
        <v>316</v>
      </c>
      <c r="B512" s="28">
        <v>921</v>
      </c>
      <c r="C512" s="28"/>
      <c r="D512" s="56" t="s">
        <v>317</v>
      </c>
      <c r="E512" s="61">
        <f>SUM(E514,E520,E529,E524)</f>
        <v>820176</v>
      </c>
      <c r="F512" s="61">
        <f>SUM(F514,F520,F529,F524)</f>
        <v>815046</v>
      </c>
      <c r="G512" s="59">
        <f>F512/E512</f>
        <v>0.993745244923041</v>
      </c>
      <c r="H512" s="32"/>
      <c r="I512" s="32"/>
    </row>
    <row r="513" spans="1:9" ht="12.75">
      <c r="A513" s="43"/>
      <c r="B513" s="43"/>
      <c r="C513" s="43"/>
      <c r="D513" s="44"/>
      <c r="E513" s="45"/>
      <c r="F513" s="45"/>
      <c r="G513" s="47"/>
      <c r="H513" s="27"/>
      <c r="I513" s="27"/>
    </row>
    <row r="514" spans="1:9" ht="12.75">
      <c r="A514" s="38"/>
      <c r="B514" s="38"/>
      <c r="C514" s="38">
        <v>92109</v>
      </c>
      <c r="D514" s="39" t="s">
        <v>318</v>
      </c>
      <c r="E514" s="40">
        <f>SUM(E515)</f>
        <v>569458</v>
      </c>
      <c r="F514" s="40">
        <f>SUM(F515)</f>
        <v>569452</v>
      </c>
      <c r="G514" s="42">
        <f>F514/E514</f>
        <v>0.9999894636654503</v>
      </c>
      <c r="H514" s="27"/>
      <c r="I514" s="27"/>
    </row>
    <row r="515" spans="1:9" ht="12.75">
      <c r="A515" s="43"/>
      <c r="B515" s="43"/>
      <c r="C515" s="43"/>
      <c r="D515" s="44" t="s">
        <v>27</v>
      </c>
      <c r="E515" s="45">
        <f>SUM(E516:E518)</f>
        <v>569458</v>
      </c>
      <c r="F515" s="45">
        <f>SUM(F516:F518)</f>
        <v>569452</v>
      </c>
      <c r="G515" s="47">
        <f>F515/E515</f>
        <v>0.9999894636654503</v>
      </c>
      <c r="H515" s="27"/>
      <c r="I515" s="27"/>
    </row>
    <row r="516" spans="1:9" ht="25.5" customHeight="1">
      <c r="A516" s="48" t="s">
        <v>16</v>
      </c>
      <c r="B516" s="48"/>
      <c r="C516" s="48"/>
      <c r="D516" s="44" t="s">
        <v>319</v>
      </c>
      <c r="E516" s="45">
        <v>564300</v>
      </c>
      <c r="F516" s="45">
        <v>564300</v>
      </c>
      <c r="G516" s="47">
        <f>F516/E516</f>
        <v>1</v>
      </c>
      <c r="H516" s="27"/>
      <c r="I516" s="27"/>
    </row>
    <row r="517" spans="1:9" ht="24.75">
      <c r="A517" s="48"/>
      <c r="B517" s="48"/>
      <c r="C517" s="48"/>
      <c r="D517" s="44" t="s">
        <v>320</v>
      </c>
      <c r="E517" s="45">
        <v>4978</v>
      </c>
      <c r="F517" s="45">
        <v>4978</v>
      </c>
      <c r="G517" s="47">
        <f>F517/E517</f>
        <v>1</v>
      </c>
      <c r="H517" s="27"/>
      <c r="I517" s="27"/>
    </row>
    <row r="518" spans="1:9" ht="12.75">
      <c r="A518" s="48"/>
      <c r="B518" s="48"/>
      <c r="C518" s="48"/>
      <c r="D518" s="44" t="s">
        <v>75</v>
      </c>
      <c r="E518" s="45">
        <v>180</v>
      </c>
      <c r="F518" s="45">
        <v>174</v>
      </c>
      <c r="G518" s="47">
        <f>F518/E518</f>
        <v>0.9666666666666667</v>
      </c>
      <c r="H518" s="27"/>
      <c r="I518" s="27"/>
    </row>
    <row r="519" spans="1:9" ht="12.75">
      <c r="A519" s="43"/>
      <c r="B519" s="43"/>
      <c r="C519" s="43"/>
      <c r="D519" s="44"/>
      <c r="E519" s="45"/>
      <c r="F519" s="45"/>
      <c r="G519" s="47"/>
      <c r="H519" s="27"/>
      <c r="I519" s="27"/>
    </row>
    <row r="520" spans="1:9" ht="12.75">
      <c r="A520" s="38"/>
      <c r="B520" s="38"/>
      <c r="C520" s="38">
        <v>92116</v>
      </c>
      <c r="D520" s="39" t="s">
        <v>321</v>
      </c>
      <c r="E520" s="40">
        <f>SUM(E521)</f>
        <v>190300</v>
      </c>
      <c r="F520" s="40">
        <f>SUM(F521)</f>
        <v>190300</v>
      </c>
      <c r="G520" s="42">
        <f>F520/E520</f>
        <v>1</v>
      </c>
      <c r="H520" s="27"/>
      <c r="I520" s="27"/>
    </row>
    <row r="521" spans="1:9" ht="12.75">
      <c r="A521" s="43"/>
      <c r="B521" s="43"/>
      <c r="C521" s="43"/>
      <c r="D521" s="44" t="s">
        <v>289</v>
      </c>
      <c r="E521" s="45">
        <f>SUM(E522)</f>
        <v>190300</v>
      </c>
      <c r="F521" s="45">
        <f>SUM(F522)</f>
        <v>190300</v>
      </c>
      <c r="G521" s="47">
        <f>F521/E521</f>
        <v>1</v>
      </c>
      <c r="H521" s="27"/>
      <c r="I521" s="27"/>
    </row>
    <row r="522" spans="1:9" ht="24.75">
      <c r="A522" s="48" t="s">
        <v>16</v>
      </c>
      <c r="B522" s="48"/>
      <c r="C522" s="48"/>
      <c r="D522" s="44" t="s">
        <v>322</v>
      </c>
      <c r="E522" s="45">
        <v>190300</v>
      </c>
      <c r="F522" s="45">
        <v>190300</v>
      </c>
      <c r="G522" s="47">
        <f>F522/E522</f>
        <v>1</v>
      </c>
      <c r="H522" s="27"/>
      <c r="I522" s="27"/>
    </row>
    <row r="523" spans="1:9" ht="12.75">
      <c r="A523" s="43"/>
      <c r="B523" s="43"/>
      <c r="C523" s="43"/>
      <c r="D523" s="44"/>
      <c r="E523" s="45"/>
      <c r="F523" s="45"/>
      <c r="G523" s="47"/>
      <c r="H523" s="27"/>
      <c r="I523" s="27"/>
    </row>
    <row r="524" spans="1:9" s="66" customFormat="1" ht="24.75">
      <c r="A524" s="70"/>
      <c r="B524" s="70"/>
      <c r="C524" s="70" t="s">
        <v>323</v>
      </c>
      <c r="D524" s="71" t="s">
        <v>324</v>
      </c>
      <c r="E524" s="55">
        <f>E525</f>
        <v>19200</v>
      </c>
      <c r="F524" s="55">
        <f>F525</f>
        <v>18281</v>
      </c>
      <c r="G524" s="42">
        <f>F524/E524</f>
        <v>0.9521354166666667</v>
      </c>
      <c r="H524" s="99"/>
      <c r="I524" s="99"/>
    </row>
    <row r="525" spans="1:9" ht="12.75">
      <c r="A525" s="43"/>
      <c r="B525" s="43"/>
      <c r="C525" s="43"/>
      <c r="D525" s="44" t="s">
        <v>289</v>
      </c>
      <c r="E525" s="45">
        <f>SUM(E526:E527)</f>
        <v>19200</v>
      </c>
      <c r="F525" s="45">
        <f>SUM(F526:F527)</f>
        <v>18281</v>
      </c>
      <c r="G525" s="47">
        <f>F525/E525</f>
        <v>0.9521354166666667</v>
      </c>
      <c r="H525" s="27"/>
      <c r="I525" s="27"/>
    </row>
    <row r="526" spans="1:9" ht="24.75">
      <c r="A526" s="48" t="s">
        <v>16</v>
      </c>
      <c r="B526" s="48"/>
      <c r="C526" s="48"/>
      <c r="D526" s="44" t="s">
        <v>325</v>
      </c>
      <c r="E526" s="45">
        <v>18900</v>
      </c>
      <c r="F526" s="45">
        <v>18081</v>
      </c>
      <c r="G526" s="47">
        <f>F526/E526</f>
        <v>0.9566666666666667</v>
      </c>
      <c r="H526" s="27"/>
      <c r="I526" s="27"/>
    </row>
    <row r="527" spans="1:9" ht="36.75">
      <c r="A527" s="48"/>
      <c r="B527" s="48"/>
      <c r="C527" s="48"/>
      <c r="D527" s="44" t="s">
        <v>326</v>
      </c>
      <c r="E527" s="45">
        <v>300</v>
      </c>
      <c r="F527" s="45">
        <v>200</v>
      </c>
      <c r="G527" s="47">
        <f>F527/E527</f>
        <v>0.6666666666666666</v>
      </c>
      <c r="H527" s="27"/>
      <c r="I527" s="27"/>
    </row>
    <row r="528" spans="1:9" ht="12.75">
      <c r="A528" s="43"/>
      <c r="B528" s="43"/>
      <c r="C528" s="43"/>
      <c r="D528" s="44"/>
      <c r="E528" s="45"/>
      <c r="F528" s="45"/>
      <c r="G528" s="47"/>
      <c r="H528" s="27"/>
      <c r="I528" s="27"/>
    </row>
    <row r="529" spans="1:9" ht="12.75">
      <c r="A529" s="38"/>
      <c r="B529" s="38"/>
      <c r="C529" s="38">
        <v>92195</v>
      </c>
      <c r="D529" s="39" t="s">
        <v>30</v>
      </c>
      <c r="E529" s="40">
        <f>SUM(E530,E534)</f>
        <v>41218</v>
      </c>
      <c r="F529" s="40">
        <f>SUM(F530,F534)</f>
        <v>37013</v>
      </c>
      <c r="G529" s="42">
        <f>F529/E529</f>
        <v>0.8979814644087535</v>
      </c>
      <c r="H529" s="27"/>
      <c r="I529" s="27"/>
    </row>
    <row r="530" spans="1:9" ht="12.75">
      <c r="A530" s="43"/>
      <c r="B530" s="43"/>
      <c r="C530" s="43"/>
      <c r="D530" s="44" t="s">
        <v>27</v>
      </c>
      <c r="E530" s="45">
        <f>SUM(E531:E532)</f>
        <v>32218</v>
      </c>
      <c r="F530" s="45">
        <f>SUM(F531:F532)</f>
        <v>28013</v>
      </c>
      <c r="G530" s="47">
        <f>F530/E530</f>
        <v>0.8694828977590167</v>
      </c>
      <c r="H530" s="27"/>
      <c r="I530" s="27"/>
    </row>
    <row r="531" spans="1:9" ht="12.75">
      <c r="A531" s="48" t="s">
        <v>16</v>
      </c>
      <c r="B531" s="48"/>
      <c r="C531" s="48"/>
      <c r="D531" s="44" t="s">
        <v>327</v>
      </c>
      <c r="E531" s="45">
        <v>29347</v>
      </c>
      <c r="F531" s="45">
        <v>25142</v>
      </c>
      <c r="G531" s="47">
        <f>F531/E531</f>
        <v>0.8567144852966232</v>
      </c>
      <c r="H531" s="27"/>
      <c r="I531" s="27"/>
    </row>
    <row r="532" spans="1:9" ht="24.75">
      <c r="A532" s="48"/>
      <c r="B532" s="48"/>
      <c r="C532" s="48"/>
      <c r="D532" s="44" t="s">
        <v>320</v>
      </c>
      <c r="E532" s="45">
        <v>2871</v>
      </c>
      <c r="F532" s="45">
        <v>2871</v>
      </c>
      <c r="G532" s="47">
        <f>F532/E532</f>
        <v>1</v>
      </c>
      <c r="H532" s="27"/>
      <c r="I532" s="27"/>
    </row>
    <row r="533" spans="1:9" ht="12.75">
      <c r="A533" s="43"/>
      <c r="B533" s="43"/>
      <c r="C533" s="43"/>
      <c r="D533" s="44"/>
      <c r="E533" s="45"/>
      <c r="F533" s="45"/>
      <c r="G533" s="47"/>
      <c r="H533" s="27"/>
      <c r="I533" s="27"/>
    </row>
    <row r="534" spans="1:9" ht="12.75">
      <c r="A534" s="43"/>
      <c r="B534" s="43"/>
      <c r="C534" s="43"/>
      <c r="D534" s="44" t="s">
        <v>20</v>
      </c>
      <c r="E534" s="45">
        <f>SUM(E535)</f>
        <v>9000</v>
      </c>
      <c r="F534" s="45">
        <f>SUM(F535)</f>
        <v>9000</v>
      </c>
      <c r="G534" s="47">
        <f>F534/E534</f>
        <v>1</v>
      </c>
      <c r="H534" s="27"/>
      <c r="I534" s="27"/>
    </row>
    <row r="535" spans="1:9" ht="24.75">
      <c r="A535" s="48" t="s">
        <v>16</v>
      </c>
      <c r="B535" s="48"/>
      <c r="C535" s="48"/>
      <c r="D535" s="44" t="s">
        <v>328</v>
      </c>
      <c r="E535" s="45">
        <v>9000</v>
      </c>
      <c r="F535" s="45">
        <v>9000</v>
      </c>
      <c r="G535" s="47">
        <f>F535/E535</f>
        <v>1</v>
      </c>
      <c r="H535" s="27"/>
      <c r="I535" s="27"/>
    </row>
    <row r="536" spans="1:9" ht="12.75">
      <c r="A536" s="43"/>
      <c r="B536" s="43"/>
      <c r="C536" s="43"/>
      <c r="D536" s="44"/>
      <c r="E536" s="45"/>
      <c r="F536" s="45"/>
      <c r="G536" s="47"/>
      <c r="H536" s="27"/>
      <c r="I536" s="27"/>
    </row>
    <row r="537" spans="1:9" s="60" customFormat="1" ht="12.75">
      <c r="A537" s="28" t="s">
        <v>329</v>
      </c>
      <c r="B537" s="28">
        <v>926</v>
      </c>
      <c r="C537" s="28"/>
      <c r="D537" s="56" t="s">
        <v>330</v>
      </c>
      <c r="E537" s="61">
        <f>SUM(E549,E539)</f>
        <v>80289</v>
      </c>
      <c r="F537" s="61">
        <f>SUM(F549,F539)</f>
        <v>80018</v>
      </c>
      <c r="G537" s="59">
        <f>F537/E537</f>
        <v>0.9966246932954701</v>
      </c>
      <c r="H537" s="32"/>
      <c r="I537" s="32"/>
    </row>
    <row r="538" spans="1:9" ht="12.75">
      <c r="A538" s="43"/>
      <c r="B538" s="43"/>
      <c r="C538" s="43"/>
      <c r="D538" s="44"/>
      <c r="E538" s="45"/>
      <c r="F538" s="45"/>
      <c r="G538" s="47"/>
      <c r="H538" s="27"/>
      <c r="I538" s="27"/>
    </row>
    <row r="539" spans="1:9" s="66" customFormat="1" ht="12.75">
      <c r="A539" s="70"/>
      <c r="B539" s="70"/>
      <c r="C539" s="70" t="s">
        <v>331</v>
      </c>
      <c r="D539" s="71" t="s">
        <v>332</v>
      </c>
      <c r="E539" s="55">
        <f>E540+E546</f>
        <v>72789</v>
      </c>
      <c r="F539" s="55">
        <f>F540+F546</f>
        <v>72522</v>
      </c>
      <c r="G539" s="42">
        <f aca="true" t="shared" si="11" ref="G539:G544">F539/E539</f>
        <v>0.9963318633309978</v>
      </c>
      <c r="H539" s="99"/>
      <c r="I539" s="99"/>
    </row>
    <row r="540" spans="1:9" ht="12.75">
      <c r="A540" s="43"/>
      <c r="B540" s="43"/>
      <c r="C540" s="43"/>
      <c r="D540" s="44" t="s">
        <v>289</v>
      </c>
      <c r="E540" s="45">
        <f>SUM(E541:E544)</f>
        <v>64189</v>
      </c>
      <c r="F540" s="45">
        <f>SUM(F541:F544)</f>
        <v>63993</v>
      </c>
      <c r="G540" s="47">
        <f t="shared" si="11"/>
        <v>0.996946517316051</v>
      </c>
      <c r="H540" s="27"/>
      <c r="I540" s="27"/>
    </row>
    <row r="541" spans="1:9" ht="25.5" customHeight="1">
      <c r="A541" s="48" t="s">
        <v>80</v>
      </c>
      <c r="B541" s="48"/>
      <c r="C541" s="48"/>
      <c r="D541" s="44" t="s">
        <v>333</v>
      </c>
      <c r="E541" s="45">
        <v>30000</v>
      </c>
      <c r="F541" s="45">
        <v>29804</v>
      </c>
      <c r="G541" s="47">
        <f t="shared" si="11"/>
        <v>0.9934666666666667</v>
      </c>
      <c r="H541" s="27"/>
      <c r="I541" s="27"/>
    </row>
    <row r="542" spans="1:9" ht="12.75">
      <c r="A542" s="48"/>
      <c r="B542" s="48"/>
      <c r="C542" s="48"/>
      <c r="D542" s="44" t="s">
        <v>334</v>
      </c>
      <c r="E542" s="45">
        <v>9020</v>
      </c>
      <c r="F542" s="45">
        <v>9020</v>
      </c>
      <c r="G542" s="47">
        <f t="shared" si="11"/>
        <v>1</v>
      </c>
      <c r="H542" s="27"/>
      <c r="I542" s="27"/>
    </row>
    <row r="543" spans="1:9" ht="36.75">
      <c r="A543" s="48"/>
      <c r="B543" s="48"/>
      <c r="C543" s="48"/>
      <c r="D543" s="44" t="s">
        <v>335</v>
      </c>
      <c r="E543" s="45">
        <v>14189</v>
      </c>
      <c r="F543" s="45">
        <v>14189</v>
      </c>
      <c r="G543" s="47">
        <f t="shared" si="11"/>
        <v>1</v>
      </c>
      <c r="H543" s="27"/>
      <c r="I543" s="27"/>
    </row>
    <row r="544" spans="1:9" ht="12.75">
      <c r="A544" s="48"/>
      <c r="B544" s="48"/>
      <c r="C544" s="48"/>
      <c r="D544" s="44" t="s">
        <v>63</v>
      </c>
      <c r="E544" s="45">
        <v>10980</v>
      </c>
      <c r="F544" s="45">
        <v>10980</v>
      </c>
      <c r="G544" s="47">
        <f t="shared" si="11"/>
        <v>1</v>
      </c>
      <c r="H544" s="27"/>
      <c r="I544" s="27"/>
    </row>
    <row r="545" spans="1:9" ht="12.75">
      <c r="A545" s="43"/>
      <c r="B545" s="43"/>
      <c r="C545" s="43"/>
      <c r="D545" s="44"/>
      <c r="E545" s="45"/>
      <c r="F545" s="45"/>
      <c r="G545" s="47"/>
      <c r="H545" s="27"/>
      <c r="I545" s="27"/>
    </row>
    <row r="546" spans="1:9" ht="12.75">
      <c r="A546" s="43"/>
      <c r="B546" s="43"/>
      <c r="C546" s="43"/>
      <c r="D546" s="44" t="s">
        <v>312</v>
      </c>
      <c r="E546" s="45">
        <f>E547</f>
        <v>8600</v>
      </c>
      <c r="F546" s="45">
        <f>F547</f>
        <v>8529</v>
      </c>
      <c r="G546" s="47">
        <f>F546/E546</f>
        <v>0.9917441860465116</v>
      </c>
      <c r="H546" s="27"/>
      <c r="I546" s="27"/>
    </row>
    <row r="547" spans="1:9" ht="24.75">
      <c r="A547" s="48" t="s">
        <v>16</v>
      </c>
      <c r="B547" s="48"/>
      <c r="C547" s="48"/>
      <c r="D547" s="44" t="s">
        <v>336</v>
      </c>
      <c r="E547" s="45">
        <v>8600</v>
      </c>
      <c r="F547" s="45">
        <v>8529</v>
      </c>
      <c r="G547" s="47">
        <f>F547/E547</f>
        <v>0.9917441860465116</v>
      </c>
      <c r="H547" s="27"/>
      <c r="I547" s="27"/>
    </row>
    <row r="548" spans="1:9" ht="12.75">
      <c r="A548" s="43"/>
      <c r="B548" s="43"/>
      <c r="C548" s="43"/>
      <c r="D548" s="44"/>
      <c r="E548" s="45"/>
      <c r="F548" s="45"/>
      <c r="G548" s="47"/>
      <c r="H548" s="27"/>
      <c r="I548" s="27"/>
    </row>
    <row r="549" spans="1:9" ht="12.75">
      <c r="A549" s="38"/>
      <c r="B549" s="38"/>
      <c r="C549" s="38">
        <v>92695</v>
      </c>
      <c r="D549" s="39" t="s">
        <v>30</v>
      </c>
      <c r="E549" s="40">
        <f>SUM(E550)</f>
        <v>7500</v>
      </c>
      <c r="F549" s="40">
        <f>SUM(F550)</f>
        <v>7496</v>
      </c>
      <c r="G549" s="42">
        <f>F549/E549</f>
        <v>0.9994666666666666</v>
      </c>
      <c r="H549" s="27"/>
      <c r="I549" s="27"/>
    </row>
    <row r="550" spans="1:9" ht="12.75">
      <c r="A550" s="34"/>
      <c r="B550" s="34"/>
      <c r="C550" s="34"/>
      <c r="D550" s="83" t="s">
        <v>27</v>
      </c>
      <c r="E550" s="67">
        <f>SUM(E551:E551)</f>
        <v>7500</v>
      </c>
      <c r="F550" s="67">
        <f>SUM(F551:F551)</f>
        <v>7496</v>
      </c>
      <c r="G550" s="47">
        <f>F550/E550</f>
        <v>0.9994666666666666</v>
      </c>
      <c r="H550" s="27"/>
      <c r="I550" s="27"/>
    </row>
    <row r="551" spans="1:9" ht="12.75" customHeight="1">
      <c r="A551" s="68" t="s">
        <v>16</v>
      </c>
      <c r="B551" s="68"/>
      <c r="C551" s="68"/>
      <c r="D551" s="83" t="s">
        <v>281</v>
      </c>
      <c r="E551" s="67">
        <v>7500</v>
      </c>
      <c r="F551" s="67">
        <v>7496</v>
      </c>
      <c r="G551" s="47">
        <f>F551/E551</f>
        <v>0.9994666666666666</v>
      </c>
      <c r="H551" s="27"/>
      <c r="I551" s="27"/>
    </row>
    <row r="552" spans="1:9" ht="24.75">
      <c r="A552" s="68"/>
      <c r="B552" s="68"/>
      <c r="C552" s="68"/>
      <c r="D552" s="83" t="s">
        <v>337</v>
      </c>
      <c r="E552" s="67"/>
      <c r="F552" s="67"/>
      <c r="G552" s="47"/>
      <c r="H552" s="27"/>
      <c r="I552" s="27"/>
    </row>
    <row r="553" spans="1:9" ht="12.75">
      <c r="A553" s="43"/>
      <c r="B553" s="43"/>
      <c r="C553" s="43"/>
      <c r="D553" s="44"/>
      <c r="E553" s="45"/>
      <c r="F553" s="45"/>
      <c r="G553" s="47"/>
      <c r="H553" s="27"/>
      <c r="I553" s="27"/>
    </row>
    <row r="554" spans="1:9" s="60" customFormat="1" ht="12.75">
      <c r="A554" s="28"/>
      <c r="B554" s="28"/>
      <c r="C554" s="28"/>
      <c r="D554" s="56" t="s">
        <v>338</v>
      </c>
      <c r="E554" s="61">
        <f>SUM(E10,E31,E38,E62,E79,E99,E140,E156,E188,E195,E201,E345,E365,E425,E468,E512,E537)</f>
        <v>19554792</v>
      </c>
      <c r="F554" s="61">
        <f>SUM(F10,F31,F38,F62,F79,F99,F140,F156,F188,F195,F201,F345,F365,F425,F468,F512,F537)</f>
        <v>18485903</v>
      </c>
      <c r="G554" s="59">
        <f>F554/E554</f>
        <v>0.9453387691364858</v>
      </c>
      <c r="H554" s="32"/>
      <c r="I554" s="32"/>
    </row>
    <row r="555" spans="1:9" ht="12.75">
      <c r="A555" s="43"/>
      <c r="B555" s="43"/>
      <c r="C555" s="43"/>
      <c r="D555" s="44"/>
      <c r="E555" s="45"/>
      <c r="F555" s="45"/>
      <c r="G555" s="47"/>
      <c r="H555" s="27"/>
      <c r="I555" s="27"/>
    </row>
    <row r="556" spans="7:9" ht="12.75">
      <c r="G556" s="1"/>
      <c r="H556" s="111"/>
      <c r="I556" s="54"/>
    </row>
    <row r="557" spans="5:9" ht="12.75">
      <c r="E557" s="1"/>
      <c r="G557" s="1"/>
      <c r="H557" s="111"/>
      <c r="I557" s="54"/>
    </row>
    <row r="558" spans="7:9" ht="12.75">
      <c r="G558" s="1"/>
      <c r="H558" s="111"/>
      <c r="I558" s="54"/>
    </row>
    <row r="559" spans="7:9" ht="12.75">
      <c r="G559" s="1"/>
      <c r="H559" s="111"/>
      <c r="I559" s="54"/>
    </row>
    <row r="560" spans="7:9" ht="12.75">
      <c r="G560" s="1"/>
      <c r="H560" s="111"/>
      <c r="I560" s="54"/>
    </row>
    <row r="561" spans="7:9" ht="12.75">
      <c r="G561" s="1"/>
      <c r="H561" s="111"/>
      <c r="I561" s="54"/>
    </row>
    <row r="562" spans="7:9" ht="12.75">
      <c r="G562" s="1"/>
      <c r="H562" s="111"/>
      <c r="I562" s="54"/>
    </row>
    <row r="563" spans="7:9" ht="12.75">
      <c r="G563" s="1"/>
      <c r="H563" s="111"/>
      <c r="I563" s="54"/>
    </row>
    <row r="564" spans="7:9" ht="12.75">
      <c r="G564" s="1"/>
      <c r="H564" s="111"/>
      <c r="I564" s="54"/>
    </row>
    <row r="565" spans="7:9" ht="12.75">
      <c r="G565" s="1"/>
      <c r="H565" s="111"/>
      <c r="I565" s="54"/>
    </row>
    <row r="566" spans="7:9" ht="12.75">
      <c r="G566" s="1"/>
      <c r="H566" s="111"/>
      <c r="I566" s="54"/>
    </row>
    <row r="567" spans="7:9" ht="12.75">
      <c r="G567" s="1"/>
      <c r="H567" s="111"/>
      <c r="I567" s="54"/>
    </row>
    <row r="568" spans="7:9" ht="12.75">
      <c r="G568" s="1"/>
      <c r="H568" s="111"/>
      <c r="I568" s="54"/>
    </row>
    <row r="569" spans="7:9" ht="12.75">
      <c r="G569" s="1"/>
      <c r="H569" s="111"/>
      <c r="I569" s="54"/>
    </row>
    <row r="570" spans="7:9" ht="12.75">
      <c r="G570" s="1"/>
      <c r="H570" s="111"/>
      <c r="I570" s="54"/>
    </row>
    <row r="571" spans="7:9" ht="12.75">
      <c r="G571" s="1"/>
      <c r="H571" s="111"/>
      <c r="I571" s="54"/>
    </row>
    <row r="572" spans="7:9" ht="12.75">
      <c r="G572" s="1"/>
      <c r="H572" s="111"/>
      <c r="I572" s="54"/>
    </row>
    <row r="573" spans="7:9" ht="12.75">
      <c r="G573" s="1"/>
      <c r="H573" s="111"/>
      <c r="I573" s="54"/>
    </row>
    <row r="574" spans="7:9" ht="12.75">
      <c r="G574" s="1"/>
      <c r="H574" s="111"/>
      <c r="I574" s="54"/>
    </row>
    <row r="575" spans="7:9" ht="12.75">
      <c r="G575" s="1"/>
      <c r="H575" s="111"/>
      <c r="I575" s="54"/>
    </row>
    <row r="576" spans="7:9" ht="12.75">
      <c r="G576" s="1"/>
      <c r="H576" s="111"/>
      <c r="I576" s="54"/>
    </row>
    <row r="577" spans="7:9" ht="12.75">
      <c r="G577" s="1"/>
      <c r="H577" s="111"/>
      <c r="I577" s="54"/>
    </row>
    <row r="578" spans="7:9" ht="12.75">
      <c r="G578" s="1"/>
      <c r="H578" s="111"/>
      <c r="I578" s="54"/>
    </row>
    <row r="579" spans="7:9" ht="12.75">
      <c r="G579" s="1"/>
      <c r="H579" s="111"/>
      <c r="I579" s="54"/>
    </row>
    <row r="580" spans="7:9" ht="12.75">
      <c r="G580" s="1"/>
      <c r="H580" s="111"/>
      <c r="I580" s="54"/>
    </row>
    <row r="581" spans="7:9" ht="12.75">
      <c r="G581" s="1"/>
      <c r="H581" s="111"/>
      <c r="I581" s="54"/>
    </row>
    <row r="582" spans="7:9" ht="12.75">
      <c r="G582" s="1"/>
      <c r="H582" s="111"/>
      <c r="I582" s="54"/>
    </row>
    <row r="583" spans="7:9" ht="12.75">
      <c r="G583" s="1"/>
      <c r="H583" s="111"/>
      <c r="I583" s="54"/>
    </row>
    <row r="584" spans="7:9" ht="12.75">
      <c r="G584" s="1"/>
      <c r="H584" s="111"/>
      <c r="I584" s="54"/>
    </row>
    <row r="585" spans="7:9" ht="12.75">
      <c r="G585" s="1"/>
      <c r="H585" s="111"/>
      <c r="I585" s="54"/>
    </row>
    <row r="586" spans="7:9" ht="12.75">
      <c r="G586" s="1"/>
      <c r="H586" s="111"/>
      <c r="I586" s="54"/>
    </row>
    <row r="587" spans="7:9" ht="12.75">
      <c r="G587" s="1"/>
      <c r="H587" s="111"/>
      <c r="I587" s="54"/>
    </row>
    <row r="588" spans="7:9" ht="12.75">
      <c r="G588" s="1"/>
      <c r="H588" s="111"/>
      <c r="I588" s="54"/>
    </row>
    <row r="589" spans="7:9" ht="12.75">
      <c r="G589" s="1"/>
      <c r="H589" s="111"/>
      <c r="I589" s="54"/>
    </row>
    <row r="590" spans="7:9" ht="12.75">
      <c r="G590" s="1"/>
      <c r="H590" s="111"/>
      <c r="I590" s="54"/>
    </row>
    <row r="591" spans="7:9" ht="12.75">
      <c r="G591" s="1"/>
      <c r="H591" s="111"/>
      <c r="I591" s="54"/>
    </row>
    <row r="592" spans="7:9" ht="12.75">
      <c r="G592" s="1"/>
      <c r="H592" s="111"/>
      <c r="I592" s="54"/>
    </row>
    <row r="593" spans="7:9" ht="12.75">
      <c r="G593" s="1"/>
      <c r="H593" s="111"/>
      <c r="I593" s="54"/>
    </row>
    <row r="594" spans="7:9" ht="12.75">
      <c r="G594" s="1"/>
      <c r="H594" s="111"/>
      <c r="I594" s="54"/>
    </row>
    <row r="595" spans="7:9" ht="12.75">
      <c r="G595" s="1"/>
      <c r="H595" s="111"/>
      <c r="I595" s="54"/>
    </row>
    <row r="596" spans="7:9" ht="12.75">
      <c r="G596" s="1"/>
      <c r="H596" s="111"/>
      <c r="I596" s="54"/>
    </row>
    <row r="597" spans="7:9" ht="12.75">
      <c r="G597" s="1"/>
      <c r="H597" s="111"/>
      <c r="I597" s="54"/>
    </row>
    <row r="598" spans="7:9" ht="12.75">
      <c r="G598" s="1"/>
      <c r="H598" s="111"/>
      <c r="I598" s="54"/>
    </row>
    <row r="599" spans="7:9" ht="12.75">
      <c r="G599" s="1"/>
      <c r="H599" s="111"/>
      <c r="I599" s="54"/>
    </row>
    <row r="600" spans="7:9" ht="12.75">
      <c r="G600" s="1"/>
      <c r="H600" s="111"/>
      <c r="I600" s="54"/>
    </row>
    <row r="601" spans="7:9" ht="12.75">
      <c r="G601" s="1"/>
      <c r="H601" s="111"/>
      <c r="I601" s="54"/>
    </row>
    <row r="602" spans="7:9" ht="12.75">
      <c r="G602" s="1"/>
      <c r="H602" s="111"/>
      <c r="I602" s="54"/>
    </row>
    <row r="603" spans="7:9" ht="12.75">
      <c r="G603" s="1"/>
      <c r="H603" s="111"/>
      <c r="I603" s="54"/>
    </row>
    <row r="604" spans="7:9" ht="12.75">
      <c r="G604" s="1"/>
      <c r="H604" s="111"/>
      <c r="I604" s="54"/>
    </row>
    <row r="605" spans="7:9" ht="12.75">
      <c r="G605" s="1"/>
      <c r="H605" s="111"/>
      <c r="I605" s="54"/>
    </row>
    <row r="606" spans="7:9" ht="12.75">
      <c r="G606" s="1"/>
      <c r="H606" s="111"/>
      <c r="I606" s="54"/>
    </row>
    <row r="607" spans="7:9" ht="12.75">
      <c r="G607" s="1"/>
      <c r="H607" s="111"/>
      <c r="I607" s="54"/>
    </row>
    <row r="608" spans="7:9" ht="12.75">
      <c r="G608" s="1"/>
      <c r="H608" s="111"/>
      <c r="I608" s="54"/>
    </row>
    <row r="609" spans="7:9" ht="12.75">
      <c r="G609" s="1"/>
      <c r="H609" s="111"/>
      <c r="I609" s="54"/>
    </row>
    <row r="610" spans="7:9" ht="12.75">
      <c r="G610" s="1"/>
      <c r="H610" s="111"/>
      <c r="I610" s="54"/>
    </row>
    <row r="611" spans="7:9" ht="12.75">
      <c r="G611" s="1"/>
      <c r="H611" s="111"/>
      <c r="I611" s="54"/>
    </row>
    <row r="612" spans="7:9" ht="12.75">
      <c r="G612" s="1"/>
      <c r="H612" s="111"/>
      <c r="I612" s="54"/>
    </row>
    <row r="613" spans="7:9" ht="12.75">
      <c r="G613" s="1"/>
      <c r="H613" s="111"/>
      <c r="I613" s="54"/>
    </row>
    <row r="614" spans="7:9" ht="12.75">
      <c r="G614" s="1"/>
      <c r="H614" s="111"/>
      <c r="I614" s="54"/>
    </row>
    <row r="615" spans="7:9" ht="12.75">
      <c r="G615" s="1"/>
      <c r="H615" s="111"/>
      <c r="I615" s="54"/>
    </row>
    <row r="616" spans="7:9" ht="12.75">
      <c r="G616" s="1"/>
      <c r="H616" s="111"/>
      <c r="I616" s="54"/>
    </row>
    <row r="617" spans="7:9" ht="12.75">
      <c r="G617" s="1"/>
      <c r="H617" s="111"/>
      <c r="I617" s="54"/>
    </row>
    <row r="618" spans="7:9" ht="12.75">
      <c r="G618" s="1"/>
      <c r="H618" s="111"/>
      <c r="I618" s="54"/>
    </row>
    <row r="619" spans="7:9" ht="12.75">
      <c r="G619" s="1"/>
      <c r="H619" s="111"/>
      <c r="I619" s="54"/>
    </row>
    <row r="620" spans="7:9" ht="12.75">
      <c r="G620" s="1"/>
      <c r="H620" s="111"/>
      <c r="I620" s="54"/>
    </row>
    <row r="621" spans="7:9" ht="12.75">
      <c r="G621" s="1"/>
      <c r="H621" s="111"/>
      <c r="I621" s="54"/>
    </row>
    <row r="622" spans="7:9" ht="12.75">
      <c r="G622" s="1"/>
      <c r="H622" s="111"/>
      <c r="I622" s="54"/>
    </row>
    <row r="623" spans="7:9" ht="12.75">
      <c r="G623" s="1"/>
      <c r="H623" s="111"/>
      <c r="I623" s="54"/>
    </row>
    <row r="624" spans="7:9" ht="12.75">
      <c r="G624" s="1"/>
      <c r="H624" s="111"/>
      <c r="I624" s="54"/>
    </row>
    <row r="625" spans="7:9" ht="12.75">
      <c r="G625" s="1"/>
      <c r="H625" s="111"/>
      <c r="I625" s="54"/>
    </row>
    <row r="626" spans="7:9" ht="12.75">
      <c r="G626" s="1"/>
      <c r="H626" s="111"/>
      <c r="I626" s="54"/>
    </row>
    <row r="627" spans="7:9" ht="12.75">
      <c r="G627" s="1"/>
      <c r="H627" s="111"/>
      <c r="I627" s="54"/>
    </row>
    <row r="628" spans="7:9" ht="12.75">
      <c r="G628" s="1"/>
      <c r="H628" s="111"/>
      <c r="I628" s="54"/>
    </row>
    <row r="629" spans="7:9" ht="12.75">
      <c r="G629" s="1"/>
      <c r="H629" s="111"/>
      <c r="I629" s="54"/>
    </row>
    <row r="630" spans="7:9" ht="12.75">
      <c r="G630" s="1"/>
      <c r="H630" s="111"/>
      <c r="I630" s="54"/>
    </row>
    <row r="631" spans="7:9" ht="12.75">
      <c r="G631" s="1"/>
      <c r="H631" s="111"/>
      <c r="I631" s="54"/>
    </row>
    <row r="632" spans="7:8" ht="12.75">
      <c r="G632" s="1"/>
      <c r="H632" s="111"/>
    </row>
    <row r="633" spans="7:8" ht="12.75">
      <c r="G633" s="1"/>
      <c r="H633" s="111"/>
    </row>
    <row r="634" spans="7:8" ht="12.75">
      <c r="G634" s="1"/>
      <c r="H634" s="111"/>
    </row>
    <row r="635" spans="7:8" ht="12.75">
      <c r="G635" s="1"/>
      <c r="H635" s="111"/>
    </row>
    <row r="636" spans="7:8" ht="12.75">
      <c r="G636" s="1"/>
      <c r="H636" s="111"/>
    </row>
    <row r="637" spans="7:8" ht="12.75">
      <c r="G637" s="1"/>
      <c r="H637" s="111"/>
    </row>
    <row r="638" spans="7:8" ht="12.75">
      <c r="G638" s="1"/>
      <c r="H638" s="111"/>
    </row>
    <row r="639" spans="7:8" ht="12.75">
      <c r="G639" s="1"/>
      <c r="H639" s="111"/>
    </row>
    <row r="640" spans="7:8" ht="12.75">
      <c r="G640" s="1"/>
      <c r="H640" s="111"/>
    </row>
    <row r="641" spans="7:8" ht="12.75">
      <c r="G641" s="1"/>
      <c r="H641" s="111"/>
    </row>
    <row r="642" spans="7:8" ht="12.75">
      <c r="G642" s="1"/>
      <c r="H642" s="111"/>
    </row>
    <row r="643" spans="7:8" ht="12.75">
      <c r="G643" s="1"/>
      <c r="H643" s="111"/>
    </row>
    <row r="644" spans="7:8" ht="12.75">
      <c r="G644" s="1"/>
      <c r="H644" s="111"/>
    </row>
    <row r="645" spans="7:8" ht="12.75">
      <c r="G645" s="1"/>
      <c r="H645" s="111"/>
    </row>
    <row r="646" spans="7:8" ht="12.75">
      <c r="G646" s="1"/>
      <c r="H646" s="111"/>
    </row>
    <row r="647" spans="7:10" ht="12.75">
      <c r="G647" s="1"/>
      <c r="H647" s="111"/>
      <c r="J647" s="112"/>
    </row>
    <row r="648" spans="7:8" ht="12.75">
      <c r="G648" s="1"/>
      <c r="H648" s="111"/>
    </row>
    <row r="649" spans="7:8" ht="12.75">
      <c r="G649" s="1"/>
      <c r="H649" s="111"/>
    </row>
    <row r="650" spans="7:8" ht="12.75">
      <c r="G650" s="1"/>
      <c r="H650" s="111"/>
    </row>
    <row r="651" spans="7:8" ht="12.75">
      <c r="G651" s="1"/>
      <c r="H651" s="111"/>
    </row>
    <row r="652" spans="7:8" ht="12.75">
      <c r="G652" s="1"/>
      <c r="H652" s="111"/>
    </row>
    <row r="653" spans="7:8" ht="12.75">
      <c r="G653" s="1"/>
      <c r="H653" s="111"/>
    </row>
    <row r="654" spans="7:8" ht="12.75">
      <c r="G654" s="1"/>
      <c r="H654" s="111"/>
    </row>
    <row r="655" spans="7:8" ht="12.75">
      <c r="G655" s="1"/>
      <c r="H655" s="111"/>
    </row>
    <row r="656" spans="7:8" ht="12.75">
      <c r="G656" s="1"/>
      <c r="H656" s="111"/>
    </row>
    <row r="657" spans="7:8" ht="12.75">
      <c r="G657" s="1"/>
      <c r="H657" s="111"/>
    </row>
    <row r="658" spans="7:8" ht="12.75">
      <c r="G658" s="1"/>
      <c r="H658" s="111"/>
    </row>
    <row r="659" spans="7:8" ht="12.75">
      <c r="G659" s="1"/>
      <c r="H659" s="111"/>
    </row>
    <row r="660" spans="7:8" ht="12.75">
      <c r="G660" s="1"/>
      <c r="H660" s="111"/>
    </row>
    <row r="661" spans="7:8" ht="12.75">
      <c r="G661" s="1"/>
      <c r="H661" s="111"/>
    </row>
    <row r="662" spans="7:8" ht="12.75">
      <c r="G662" s="1"/>
      <c r="H662" s="111"/>
    </row>
    <row r="663" spans="7:8" ht="12.75">
      <c r="G663" s="1"/>
      <c r="H663" s="111"/>
    </row>
    <row r="664" spans="7:8" ht="12.75">
      <c r="G664" s="1"/>
      <c r="H664" s="111"/>
    </row>
    <row r="665" spans="7:8" ht="12.75">
      <c r="G665" s="1"/>
      <c r="H665" s="111"/>
    </row>
    <row r="666" spans="7:8" ht="12.75">
      <c r="G666" s="1"/>
      <c r="H666" s="111"/>
    </row>
    <row r="667" spans="7:8" ht="12.75">
      <c r="G667" s="1"/>
      <c r="H667" s="111"/>
    </row>
    <row r="668" spans="7:8" ht="12.75">
      <c r="G668" s="1"/>
      <c r="H668" s="111"/>
    </row>
    <row r="669" spans="7:8" ht="12.75">
      <c r="G669" s="1"/>
      <c r="H669" s="111"/>
    </row>
    <row r="670" spans="7:8" ht="13.5" customHeight="1">
      <c r="G670" s="1"/>
      <c r="H670" s="111"/>
    </row>
    <row r="671" spans="7:8" ht="12.75">
      <c r="G671" s="1"/>
      <c r="H671" s="111"/>
    </row>
    <row r="672" spans="7:8" ht="12.75">
      <c r="G672" s="1"/>
      <c r="H672" s="111"/>
    </row>
    <row r="673" spans="7:8" ht="12.75">
      <c r="G673" s="1"/>
      <c r="H673" s="111"/>
    </row>
    <row r="674" spans="7:8" ht="12.75">
      <c r="G674" s="1"/>
      <c r="H674" s="111"/>
    </row>
    <row r="675" spans="7:8" ht="12.75">
      <c r="G675" s="1"/>
      <c r="H675" s="111"/>
    </row>
    <row r="676" spans="7:8" ht="12.75">
      <c r="G676" s="1"/>
      <c r="H676" s="111"/>
    </row>
    <row r="677" spans="7:8" ht="12.75">
      <c r="G677" s="1"/>
      <c r="H677" s="111"/>
    </row>
    <row r="678" spans="7:8" ht="12.75">
      <c r="G678" s="1"/>
      <c r="H678" s="111"/>
    </row>
    <row r="679" spans="7:8" ht="12.75">
      <c r="G679" s="1"/>
      <c r="H679" s="111"/>
    </row>
    <row r="680" spans="7:8" ht="12.75">
      <c r="G680" s="1"/>
      <c r="H680" s="111"/>
    </row>
    <row r="681" spans="7:8" ht="12.75">
      <c r="G681" s="1"/>
      <c r="H681" s="111"/>
    </row>
    <row r="682" spans="7:8" ht="12.75">
      <c r="G682" s="1"/>
      <c r="H682" s="111"/>
    </row>
    <row r="683" spans="7:8" ht="12.75">
      <c r="G683" s="1"/>
      <c r="H683" s="111"/>
    </row>
  </sheetData>
  <mergeCells count="95">
    <mergeCell ref="A1:G1"/>
    <mergeCell ref="E2:G2"/>
    <mergeCell ref="A4:G4"/>
    <mergeCell ref="A5:G5"/>
    <mergeCell ref="A14:C14"/>
    <mergeCell ref="A18:C21"/>
    <mergeCell ref="A25:C25"/>
    <mergeCell ref="A29:C29"/>
    <mergeCell ref="A35:C36"/>
    <mergeCell ref="A42:C43"/>
    <mergeCell ref="A47:C48"/>
    <mergeCell ref="A51:C56"/>
    <mergeCell ref="A60:C60"/>
    <mergeCell ref="A66:C69"/>
    <mergeCell ref="A72:C73"/>
    <mergeCell ref="A77:C77"/>
    <mergeCell ref="A87:C89"/>
    <mergeCell ref="A93:C93"/>
    <mergeCell ref="A97:C97"/>
    <mergeCell ref="A103:C104"/>
    <mergeCell ref="A109:C110"/>
    <mergeCell ref="A114:C116"/>
    <mergeCell ref="A119:C121"/>
    <mergeCell ref="A125:C126"/>
    <mergeCell ref="A130:C138"/>
    <mergeCell ref="A144:C144"/>
    <mergeCell ref="A148:C149"/>
    <mergeCell ref="A153:C154"/>
    <mergeCell ref="A160:C161"/>
    <mergeCell ref="A164:C164"/>
    <mergeCell ref="A168:C172"/>
    <mergeCell ref="A175:C176"/>
    <mergeCell ref="A180:C183"/>
    <mergeCell ref="A186:C186"/>
    <mergeCell ref="A192:C193"/>
    <mergeCell ref="A199:C199"/>
    <mergeCell ref="A207:C209"/>
    <mergeCell ref="A213:C215"/>
    <mergeCell ref="A219:C221"/>
    <mergeCell ref="A224:C224"/>
    <mergeCell ref="A228:C230"/>
    <mergeCell ref="A236:C238"/>
    <mergeCell ref="A241:C242"/>
    <mergeCell ref="A246:C248"/>
    <mergeCell ref="A251:C251"/>
    <mergeCell ref="A255:C257"/>
    <mergeCell ref="A261:C263"/>
    <mergeCell ref="A267:C269"/>
    <mergeCell ref="A273:C275"/>
    <mergeCell ref="A282:C284"/>
    <mergeCell ref="A287:C287"/>
    <mergeCell ref="A291:C295"/>
    <mergeCell ref="A298:C298"/>
    <mergeCell ref="A302:C304"/>
    <mergeCell ref="A308:C310"/>
    <mergeCell ref="A313:C313"/>
    <mergeCell ref="A317:C317"/>
    <mergeCell ref="A321:C323"/>
    <mergeCell ref="A327:C330"/>
    <mergeCell ref="A334:C336"/>
    <mergeCell ref="A340:C343"/>
    <mergeCell ref="A349:C349"/>
    <mergeCell ref="A352:C353"/>
    <mergeCell ref="A357:C359"/>
    <mergeCell ref="A363:C363"/>
    <mergeCell ref="A369:C369"/>
    <mergeCell ref="A373:C390"/>
    <mergeCell ref="A394:C394"/>
    <mergeCell ref="A398:C402"/>
    <mergeCell ref="A406:C407"/>
    <mergeCell ref="A411:C414"/>
    <mergeCell ref="A417:C417"/>
    <mergeCell ref="A421:C423"/>
    <mergeCell ref="A432:C434"/>
    <mergeCell ref="A438:C440"/>
    <mergeCell ref="A447:C449"/>
    <mergeCell ref="A452:C452"/>
    <mergeCell ref="A457:C457"/>
    <mergeCell ref="A461:C462"/>
    <mergeCell ref="A466:C466"/>
    <mergeCell ref="A472:C472"/>
    <mergeCell ref="A476:C479"/>
    <mergeCell ref="A483:C485"/>
    <mergeCell ref="A489:C492"/>
    <mergeCell ref="A495:C496"/>
    <mergeCell ref="A500:C505"/>
    <mergeCell ref="A508:C510"/>
    <mergeCell ref="A516:C518"/>
    <mergeCell ref="A522:C522"/>
    <mergeCell ref="A526:C527"/>
    <mergeCell ref="A531:C532"/>
    <mergeCell ref="A535:C535"/>
    <mergeCell ref="A541:C544"/>
    <mergeCell ref="A547:C547"/>
    <mergeCell ref="A551:C552"/>
  </mergeCells>
  <printOptions/>
  <pageMargins left="1.3777777777777778" right="0.7875" top="0.9840277777777778" bottom="0.984027777777778" header="0.5118055555555556" footer="0.5118055555555556"/>
  <pageSetup horizontalDpi="300" verticalDpi="300" orientation="portrait" paperSize="9"/>
  <headerFooter alignWithMargins="0">
    <oddFooter>&amp;CStrona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5" zoomScaleNormal="125" zoomScaleSheetLayoutView="100" workbookViewId="0" topLeftCell="A1">
      <selection activeCell="J21" sqref="J2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zoomScale="125" zoomScaleNormal="125" zoomScaleSheetLayoutView="10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113" t="s">
        <v>339</v>
      </c>
      <c r="H1" s="113"/>
      <c r="I1" s="113"/>
    </row>
  </sheetData>
  <mergeCells count="1">
    <mergeCell ref="G1:I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Lidia Mikołajek</cp:lastModifiedBy>
  <cp:lastPrinted>2006-04-25T09:53:34Z</cp:lastPrinted>
  <dcterms:created xsi:type="dcterms:W3CDTF">2002-10-29T13:03:50Z</dcterms:created>
  <dcterms:modified xsi:type="dcterms:W3CDTF">2006-04-25T10:07:01Z</dcterms:modified>
  <cp:category/>
  <cp:version/>
  <cp:contentType/>
  <cp:contentStatus/>
  <cp:revision>1</cp:revision>
</cp:coreProperties>
</file>