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210" windowHeight="81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<sst xmlns="http://schemas.openxmlformats.org/spreadsheetml/2006/main" count="224" uniqueCount="185">
  <si>
    <t xml:space="preserve"> według źródeł pochodzenia oraz działów klasyfikacji budżetowej wraz z częścią opisową</t>
  </si>
  <si>
    <t>Lp.</t>
  </si>
  <si>
    <t>Dział</t>
  </si>
  <si>
    <t>Nazwa</t>
  </si>
  <si>
    <t>Plan po zmianach</t>
  </si>
  <si>
    <t>Wykonanie</t>
  </si>
  <si>
    <t>%</t>
  </si>
  <si>
    <t>Zaległości</t>
  </si>
  <si>
    <t>Nadpłaty</t>
  </si>
  <si>
    <t>1</t>
  </si>
  <si>
    <t>010</t>
  </si>
  <si>
    <t>Rolnictwo i łowiectwo</t>
  </si>
  <si>
    <t>* Dochody bieżące:</t>
  </si>
  <si>
    <t>Część opisowa</t>
  </si>
  <si>
    <t>2</t>
  </si>
  <si>
    <t>020</t>
  </si>
  <si>
    <t>Leśnictwo</t>
  </si>
  <si>
    <t xml:space="preserve">1. Dochody uzyskane od kół łowieckich za dzierżawę terenów łowieckich                  </t>
  </si>
  <si>
    <t>3</t>
  </si>
  <si>
    <t>600</t>
  </si>
  <si>
    <t>Transport i  łączność</t>
  </si>
  <si>
    <t>* Dochody majątkowe:</t>
  </si>
  <si>
    <t>4</t>
  </si>
  <si>
    <t>Gospodarka mieszkaniowa</t>
  </si>
  <si>
    <t>1. Z tytułu odpłatnego nabycia prawa własności oraz prawa użytkowania wieczystego ze sprzedaży gruntów, działek, mieszkań</t>
  </si>
  <si>
    <t>5</t>
  </si>
  <si>
    <t>710</t>
  </si>
  <si>
    <t>Działalność usługowa</t>
  </si>
  <si>
    <t>6</t>
  </si>
  <si>
    <t>Administracja publiczna</t>
  </si>
  <si>
    <t>7</t>
  </si>
  <si>
    <t>Urzędy naczelnych organów władzy państwowej, kontroli i ochrony prawa oraz sądownictwa</t>
  </si>
  <si>
    <t>8</t>
  </si>
  <si>
    <t>Bezpieczeństwo publiczne i ochrona przeciwpożarowa</t>
  </si>
  <si>
    <t>9</t>
  </si>
  <si>
    <t>Dochody od osób prawnych, od osób fizycznych i od innych jednostek nieposiadających osobowości prawnej oraz wydatki związane z ich poborem</t>
  </si>
  <si>
    <t>1. Wpływy z tytułu podatku od działalności gospodarczej osób fizycznych, opłacanego w formie karty podatkowej</t>
  </si>
  <si>
    <t>2. Odsetki od nieterminowych wpłat, dotyczy podatku od działalności gospodarczej osób fizycznych opłacanego w formie karty podatkowej</t>
  </si>
  <si>
    <t>10</t>
  </si>
  <si>
    <t>Różne rozliczenia</t>
  </si>
  <si>
    <t>1. Część oświatowa subwencji ogólnej dla jednostek samorządu terytorialnego</t>
  </si>
  <si>
    <t>2. Część wyrównawcza subwencji ogólnej dla gmin, z tego:</t>
  </si>
  <si>
    <t>3. Część równoważąca subwencji ogólnej dla gmin</t>
  </si>
  <si>
    <t>11</t>
  </si>
  <si>
    <t>Oświata i wychowanie</t>
  </si>
  <si>
    <t>12</t>
  </si>
  <si>
    <t>851</t>
  </si>
  <si>
    <t>Ochrona zdrowia</t>
  </si>
  <si>
    <t>13</t>
  </si>
  <si>
    <t>Pomoc społeczna</t>
  </si>
  <si>
    <t>14</t>
  </si>
  <si>
    <t>Edukacyjna opieka wychowawcza</t>
  </si>
  <si>
    <t>15</t>
  </si>
  <si>
    <t>Gospodarka komunalna i ochrona środowiska</t>
  </si>
  <si>
    <t>6.Pozostałe dochody</t>
  </si>
  <si>
    <t>Skutki obniżenia górnych stawek podatkowych</t>
  </si>
  <si>
    <t>Skutki udzielonych ulg, odroczeń, umorzeń, zwolnień</t>
  </si>
  <si>
    <t>630</t>
  </si>
  <si>
    <t>Turystyka</t>
  </si>
  <si>
    <t>8.Zaległośći z tytułu podatków i opłat zniesionych</t>
  </si>
  <si>
    <t>10. Dochody z tytułu podatku od nieruchomości od osób fizycznych</t>
  </si>
  <si>
    <t>11. Wpływy z podatku rolnego od osób fizycznych</t>
  </si>
  <si>
    <t>12. Wpłaty z podatku leśnego od osób fizycznych</t>
  </si>
  <si>
    <t>13. Dochody z tytułu podatku od środków transportowych od osób fizycznych</t>
  </si>
  <si>
    <t>14. Podatek od spadków i darowizn</t>
  </si>
  <si>
    <t>15. Wpływy z  opłaty targowej od osób fizycznych</t>
  </si>
  <si>
    <t>16. Podatek od czynności cywilnoprawnych od osób fizycznych</t>
  </si>
  <si>
    <t>18. Odsetki od nieterminowych wpłat z tytułu podatków i opłat od osób fizycznych</t>
  </si>
  <si>
    <t>b.kwota uzupełniająca</t>
  </si>
  <si>
    <t>921</t>
  </si>
  <si>
    <t>I.Dotacje  i środki przeznaczone na inwestycje w tym :</t>
  </si>
  <si>
    <t xml:space="preserve">1.Dotacje otrzymane z Funduszu Rozwoju Kultury Fizycznej na budowę hali sportowej w Rudach </t>
  </si>
  <si>
    <t>20. Wpływy z opłaty eksploatacyjnej</t>
  </si>
  <si>
    <t>21. Opłaty za zezwolenia na sprzedaż napojów alkoholowych</t>
  </si>
  <si>
    <t>5. Dotacja celowa z budżetu państwa na realizację zadań bieżących z zakresu  administracji rządowej - na świadczenia rodzinne, zaliczki alimentacyjne, świadczenia z funduszu alimentacyjnego oraz składki na ubezpieczenia emerytalne i rentowe z ubezpieczenia społecznego</t>
  </si>
  <si>
    <t>4. Wpływy z podatku rolnego od osób prawnych i innych jednostek organizacyjnych</t>
  </si>
  <si>
    <t>7. Podatek od  czynności cywilnoprawnych od osób prawnych i innych jednostek organizacyjnych</t>
  </si>
  <si>
    <t>9. Odsetki od nieterminowych wpłat z tytułu podatków i opłat od osób prawnych i innych jednostek organizacyjnych</t>
  </si>
  <si>
    <t>5. Wpłaty z podatku leśnego od osób prawnych u innych jednostek organizacyjnych</t>
  </si>
  <si>
    <t>6. Dochody z tytułu podatku od środków transportowych od osób prawnych i innych jednostek organizacyjnych</t>
  </si>
  <si>
    <t>4. Dochody z tytułu usług - za prywatne rozmowy telefoniczne pracowników</t>
  </si>
  <si>
    <t>1 Przelewy z Urzędu Marszałkowskiego za korzystanie  ze środowiska</t>
  </si>
  <si>
    <t>3. Wpływy z opłaty produktowej</t>
  </si>
  <si>
    <t xml:space="preserve">2. Z  tytułu opłat za użytkowanie wieczyste nieruchomości </t>
  </si>
  <si>
    <t>3. Z tytułu opłat za trwały zarząd</t>
  </si>
  <si>
    <t xml:space="preserve">4. Z najmu składników majątkowych  </t>
  </si>
  <si>
    <t>5. Z dzierżawy składników majątkowych</t>
  </si>
  <si>
    <t>6. Z usług (za ciepłą wodę użytkową i c.o.)</t>
  </si>
  <si>
    <t>7. Z odsetek</t>
  </si>
  <si>
    <t xml:space="preserve">2. Dochody z najmu składników majątkowych w Szkołach Podstawowych </t>
  </si>
  <si>
    <t>3. Pozostałe odsetki - odsetki od środków zgromadzonych na rachunkach bankowych w Szkołach Podstawowych</t>
  </si>
  <si>
    <t xml:space="preserve">7. Pozostałe odsetki - odsetki od środków zgromadzonych na rachunkach bankowych </t>
  </si>
  <si>
    <t>1. Dotacja celowa na usuwanie skutków powodzi z maja i czerwca 2010</t>
  </si>
  <si>
    <t>5.Grzywny , mandaty i inne  kary pieniężne od osób fizycznych</t>
  </si>
  <si>
    <t>1.Wpływy z różnych opłat -za wydanie duplikatów świadectw i legitymacji szkolnych SP</t>
  </si>
  <si>
    <t>Kultura i ochrona dziedzictwa narodowego</t>
  </si>
  <si>
    <t xml:space="preserve">I.Dochody bieżace , w tym z tytułu dotacji i środków na finansowanie wydatków  na realizację  zadań finansowych  z udziałem środków , o których  mowa w art. 5 ust. 1 pkt 2 i 3 </t>
  </si>
  <si>
    <t>2. Dochody ze sprzedaży   drewna</t>
  </si>
  <si>
    <t>a. kwota podstawowa</t>
  </si>
  <si>
    <t>1. Dotacje celowe otrzymane z budzetu państwa na realizacje  inwestycji i zakupów  inwestycyjnych własnych gmin</t>
  </si>
  <si>
    <t>17.Dotacje celowe w ramach programów finansowanych z udziałem środków europejskich oraz srodków , o których mowa w art.5 ust.1 pkt3 oraz ust. 3 pkt 5 i 6 ustawy , lub płatności w ramach budżetu Środków europejskich</t>
  </si>
  <si>
    <t>*Dochody majątkowe :</t>
  </si>
  <si>
    <t>*Dochody majątkowe:</t>
  </si>
  <si>
    <t>*Dochody bieżące :</t>
  </si>
  <si>
    <t xml:space="preserve">19. Wpływy z opłaty skarbowej </t>
  </si>
  <si>
    <t>8. Z pozostałych dochodów</t>
  </si>
  <si>
    <t>Część Opisowa</t>
  </si>
  <si>
    <t>1. Dotacja celowa otrzymana z budżetu państwa na zadania bieżące realizowane przez gminę na podstawie porozumień z organami administracji rządowej - środki na utrzymanie grobów wojennych</t>
  </si>
  <si>
    <t>22. Wpływy z różnych opłat - opłata za zajęcie pasa drogowego</t>
  </si>
  <si>
    <t>24. Udziały gminy w podatku dochodowym od osób fizycznych</t>
  </si>
  <si>
    <t>25. Udziały gminy w podatku dochodowym od osób prawnych</t>
  </si>
  <si>
    <t>756</t>
  </si>
  <si>
    <t>Dochody bieżące:</t>
  </si>
  <si>
    <t>1.Dochody z tytułu darowizny</t>
  </si>
  <si>
    <t>Dochody majątkowe:</t>
  </si>
  <si>
    <t>I.Dotacje i środki przeznaczone na inwestycje , w tym:</t>
  </si>
  <si>
    <t>2. Dotacja celowa otrzymane  z budżetu państwa na realizację własdnych  zadań bieżących gmin</t>
  </si>
  <si>
    <t>3,Wpływy z rożnych dochodów- zwrot niezaleznie pobranych świadczewń  za lata ubiegł</t>
  </si>
  <si>
    <t>4. Wpływy z tytułu zwrotów  wypłaconych świadczeń  z funduszu alimentacyjnego - dochody uzyskane w związku  z realizacją zadań z zakresu administracji rządowej oraz innych  zadań zleconych ustawami - wplywy z tytułu zwrotu należności od dłużników alimentacyjnych</t>
  </si>
  <si>
    <t>16</t>
  </si>
  <si>
    <t>9.Wpływy z różnych dochodów - zwrot niezależnie pobranych  świadczeń za lata ubiegłe</t>
  </si>
  <si>
    <t>11. Dotacja celowa otrzymana z budżetu państwa na realizację własnych zadań  bieżących gmin - na zasiłki stałe</t>
  </si>
  <si>
    <t>12.Odsetki  od środków zgromadzonych na rachunku bankowym</t>
  </si>
  <si>
    <t>13.Wpływy z różnych dochodów</t>
  </si>
  <si>
    <t>14. Dotacja celowa otrzymana z budżetu państwa na realizację  własnych zadań  bieżących  gmin - na Ośrodek Pomocy Społecznej</t>
  </si>
  <si>
    <t>15. Wpływy z usług opiekuńczych</t>
  </si>
  <si>
    <t>16.Pozostałe odsetki zgromadzone na rachunku bankowym</t>
  </si>
  <si>
    <t>1. Pozostałe dochody</t>
  </si>
  <si>
    <t>4. Dochody z najmu i dzierżawy- wynajem pomieszczeń przedszkola</t>
  </si>
  <si>
    <t>5. Pozostałe odsetki - naliczone odsetki na rachunku bankowym</t>
  </si>
  <si>
    <t>9. Pozostałe odsetki - naliczone na rachunku bankowym</t>
  </si>
  <si>
    <t>10.Dochody  z najmu i dzierzawy -wynajem autokaru</t>
  </si>
  <si>
    <t>11. Wpływy z usług - opłata za wyżywienie</t>
  </si>
  <si>
    <t>13.Dotacje otrzymane z funduszy celowych na realizację zadań bieżących jednostek sektora finansów  publicznych na dofinansowanie pracodawcom kosztów kształcenia młodocianych pracowników</t>
  </si>
  <si>
    <t>I. Dochody bieżące , w tym  z tytułu dotacji i środków na finansowanie wydatków na realizacje zadań finansowanych z udziałem środków o których  mowa w art. 5 ust. 1 pkt 2 i 3</t>
  </si>
  <si>
    <t>6. Dochody uzyskane w związku z realizacją zadań z zakresu administracji rządowej orza innych  zadań zleconych ustawami - wpływów z tytułu zwrotu należności od dłużników alimentacyjnych</t>
  </si>
  <si>
    <t>WYKONANIE DOCHODÓW BUDŻETOWYCH ZA I półrocze    2012 ROKU</t>
  </si>
  <si>
    <t>Dichody ogółem</t>
  </si>
  <si>
    <t>1.Dotacja celowa z budżetu państwa na realizację zadań bieżących z zakresu administracji rządowej oraz innych zadań zleconych gminie / związkom gmin/ ustawami</t>
  </si>
  <si>
    <t>1. Dotacja celowa otrzymana z budżetu państwa na realizację zadań bieżących z zakresu administracji rządowej oraz innych zadań zleconych gminie / związkom gmin / ustawami</t>
  </si>
  <si>
    <t xml:space="preserve">2. Dotacja celowa otrzymana  z budżetu państwa na realizacje  inwestycji i zakupów inwestycyjnch własnych gmin/ związków gmin/- na usuwanie skutków klęsk żywiołowych
</t>
  </si>
  <si>
    <t>*Dochody bieżące</t>
  </si>
  <si>
    <t>1. Wpływyw ze zwrotów dotacji</t>
  </si>
  <si>
    <t>I.Dotacje i środki przeznaczone na inwestycje, w tym w szczególności z tytułu dotacji iśrodków na finansowanie wydatków na realizację zadań inwestycyjnych z udziałem środków, o których mowa w art.. 5 ust. 1 pkt 2 i 3, w tym:</t>
  </si>
  <si>
    <t>1.Dotacje celowe w ramach programów  finansowanych z udziałem środków   europejskich oraz środków , o  których  mowa w art. 5 ust 1  pkt 3 oraz  ust. 3 pkt 5 i 6 ustawy , lub płatności  w ramach budżetu środków europejskich - na Południowo - Zachodni Szlak Cysterski</t>
  </si>
  <si>
    <t>2. Środki na  dofinansowanie  własnych inwestycji gmin (związków gmin), powiatów  (związków powiatów ) samorządów województw , pozyskane z innych źródeł - na Południowo - Zachodni Szlak Cysterski</t>
  </si>
  <si>
    <t>3.Dotacja celowa otrzymana z tytułu pomocy finansowej udzielonej między jednostkami samorządu terytorialnego na dofinansowanie własnych zadań inwestycyjnychi zakupów inwestycyjnych - na Południowo - Zachodni Szlak Cysterski</t>
  </si>
  <si>
    <t>2.Z tytułu przekształcenia prawa użytkowania wieczystego przysługującego osobom fizycznym w prawo własności</t>
  </si>
  <si>
    <t xml:space="preserve">2. Dochody jednostek samorządu terytorialnego związane z realizacją zadań z zakresu administracji rządowej oraz innych zadań zleconych ustawami - 5% wpływów z tytułu udostępniania danych osobowych </t>
  </si>
  <si>
    <t xml:space="preserve">3. Odsetki z tytułu środków  zgromadzonych na rachunkach bankowych </t>
  </si>
  <si>
    <t xml:space="preserve">1. Dotacja celowa otrzymana z budżetu państwa na realizację zadań bieżących z zakresu administracji rządowej  (na prowadzenie i aktualizację stałego rejestru wyborców) </t>
  </si>
  <si>
    <t>2.Dotacja celowa otrzymana z budżetu państwa na realizację zadań bieżących   z zakresu administracji rządowej oraz innych zadań zleconych gminom / na niszczenie  dokumentów  z wyborów do sejmu i senatu/</t>
  </si>
  <si>
    <t>2. Dotacja celowa z Powiatu Raciborskiego na  konserwację i utrzymanie  systemów  alarmowych</t>
  </si>
  <si>
    <t>I.Dotacje i środki przeznaczone na inwestycje , w tym  w szczególności z tytułu dotacji i środków na finansowanie wydatków  na realizację zadań inwestycyjnych z udziałem środków o których mowa w art.. 5 ust.1 pkt 2 i 3 w tym :</t>
  </si>
  <si>
    <t>1. Refundacja środków z Europejskiego Funduszu Rozwoju Regionalnego na Projekt "System  wczesnego ostrzegania  na pograniczu"</t>
  </si>
  <si>
    <r>
      <t>*</t>
    </r>
    <r>
      <rPr>
        <sz val="10"/>
        <rFont val="Arial CE"/>
        <family val="0"/>
      </rPr>
      <t>Dochody bieżące :</t>
    </r>
  </si>
  <si>
    <t>3. Dochody z podatku od nieruchomości od osób prawnych i innych jednostek organizacyjnych</t>
  </si>
  <si>
    <t xml:space="preserve">17. Zaległości z podatków i opłat zniesionych </t>
  </si>
  <si>
    <t>23. Dochody z tytułu odsetek od dochodów pobieranych  na podstawie odrębnych ustaw</t>
  </si>
  <si>
    <t>4.Dotacje celowe otrzymane z budzetu państwa na realizację własnych zadań bieżących gmin</t>
  </si>
  <si>
    <t>6.1. Wpływyw ze zwrotów dotacji</t>
  </si>
  <si>
    <t>7. Wpływzy z różnych opłat - wpłaty za wydanie duplikatów świadectw szkolnych w Gimnazjum</t>
  </si>
  <si>
    <t>8. Dochody z najmu i dzierżawy składników majątkowych Skarbu Państwa - wynajem sal lekcyjnych w Gimnazjum</t>
  </si>
  <si>
    <t>12. Wpływy z różnych dochodów - pozostała działalność</t>
  </si>
  <si>
    <t>I.  Dochody bieżące, w tym z tytułu dotacji i środków na finansowanie wydatków na realizację zadań finansowanych z udziałem środków, o których mowa w art. 5 ust. 1 pkt 2 i 3, w tym:</t>
  </si>
  <si>
    <t>1. Dotacja celowa w ramach Programu Operacyjnego Kapital Ludzki na projekt "Przedszkolaki na Start"</t>
  </si>
  <si>
    <t>II. Pozostałe dochody bieżące, w tym:</t>
  </si>
  <si>
    <t>1. Dotacja celowa z budżetu państwa na realizację zadań bieżących z zakresu administracji rządowej oraz innych zadań zleconych gminie /związkom gmin/ ustawami</t>
  </si>
  <si>
    <t>1. Wpływy z różnych opłat - opłaty za pobyt członka rodziny w Domach Pomocy Społecznej</t>
  </si>
  <si>
    <t>2. Pozostałe odsetki, w tym od nieterminowych wpłat nienależnie pobranych świadczeń rodzinnych</t>
  </si>
  <si>
    <t>7 Dotacja celowa  z budżetu  państwa na realizację zadań bieżących z zakresu administracji rządowej - na składki  na ubezpieczenia zdrowotne opłacane za osoby pobierające  niektóre  świadczenia z pomocy społecznej, niektóre świadczenia rodzinne oraz za osoby uczestniczące w zajęciach w centrum integracji społecznej</t>
  </si>
  <si>
    <t>8. Dotacja celowa  z budżetu  państwa na realizację zadań bieżących z zakresu administracji rządowej - na składki  na ubezpieczenia zdrowotne opłacane za osoby pobierające  niektóre  świadczenia z pomocy społecznej,  niektóre świadczenia rodzinne oraz za osoby uczestniczące w zajęciach w centrum integracji społecznej</t>
  </si>
  <si>
    <t>10. Dotacja celowa z budżetu państwa na realizację własnych zadań bieżących  gmin  na zasiłki i pomoc w naturze</t>
  </si>
  <si>
    <t>17.Dotacja celowa otrzymana z budżetu państwa na realizację zadań bieżących z zakresu administracji rządowej oraz innych zadań zleconych gminie / związkom gmin / ustawami</t>
  </si>
  <si>
    <t>18. Dotacja celowa  otrzymana z budżetu państwa na realizację własnych zadań bieżacych gmin - na dożywianie</t>
  </si>
  <si>
    <t>1.Dotacja celowa otrzymana z Wojewódzkiego Funduszu Ochrony Środowiska na realizację zadań bieżących - na profilaktykę zdrowotną dzieci realizowaną w trakcie  wyjazdu śródrocznego w roku szkolnym 2011/2012</t>
  </si>
  <si>
    <t>2.Wpływy  z WFOŚiGW z tytułu opłat i kar</t>
  </si>
  <si>
    <t>4.Dochody bieżące, w tym z tytułu dotacji i środków na finansowanie  wydatków na realizację zadań z udziałem środków o których mowa w art.5 ust. 1 pkt 2 i 3 - na usuwanie skutków powodzi z maja i czerwca 2010 roku</t>
  </si>
  <si>
    <t>1. Dotacja celowa na projekt "Inkubator aktywności lokalnej w powiecie raciborskim"</t>
  </si>
  <si>
    <t>1.Dotacja celowa otrzymana z tytułu pomocy finansowej udzielonej przez Województwo Śląskie na budowę kompleksu boisk sportowych w ramach programu "moje boisko- Orlik 2012"</t>
  </si>
  <si>
    <t>17.</t>
  </si>
  <si>
    <t>926</t>
  </si>
  <si>
    <t>Kultura fizyczna i sport</t>
  </si>
  <si>
    <t>2. Dotacja celowa otrzymana  z budzetu  państwa na realizację inwestycji i zakupów inwestycyjnych własnych gmin na dofinansowanie budowy kompleksu boisk sportowych wraz  z zapleczem w ramach programu "Moje Boisko - Orlik 2012"</t>
  </si>
  <si>
    <t>Załącznik Nr 1 do Zarządzenia Nr B.0050.181.2012 Burmistrza Miasta Kuźnia Raciborska 
z dnia 14 sierpnia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</si>
</sst>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2"/>
    </font>
    <font>
      <b/>
      <i/>
      <sz val="10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NumberFormat="1" applyBorder="1" applyAlignment="1" applyProtection="1">
      <alignment wrapText="1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NumberFormat="1" applyBorder="1" applyAlignment="1" applyProtection="1">
      <alignment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 shrinkToFi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1" xfId="0" applyNumberFormat="1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left" vertical="center" wrapText="1"/>
      <protection/>
    </xf>
    <xf numFmtId="0" fontId="1" fillId="34" borderId="11" xfId="0" applyNumberFormat="1" applyFont="1" applyFill="1" applyBorder="1" applyAlignment="1" applyProtection="1">
      <alignment horizontal="left" vertical="center" wrapText="1"/>
      <protection/>
    </xf>
    <xf numFmtId="4" fontId="1" fillId="34" borderId="11" xfId="0" applyNumberFormat="1" applyFont="1" applyFill="1" applyBorder="1" applyAlignment="1" applyProtection="1">
      <alignment horizontal="right" vertical="center" wrapText="1"/>
      <protection/>
    </xf>
    <xf numFmtId="10" fontId="1" fillId="34" borderId="11" xfId="54" applyNumberFormat="1" applyFont="1" applyFill="1" applyBorder="1" applyAlignment="1" applyProtection="1">
      <alignment horizontal="right" vertical="center" wrapText="1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49" fontId="1" fillId="35" borderId="11" xfId="0" applyNumberFormat="1" applyFont="1" applyFill="1" applyBorder="1" applyAlignment="1" applyProtection="1">
      <alignment horizontal="left" vertical="center" wrapText="1"/>
      <protection/>
    </xf>
    <xf numFmtId="0" fontId="1" fillId="35" borderId="11" xfId="0" applyNumberFormat="1" applyFont="1" applyFill="1" applyBorder="1" applyAlignment="1" applyProtection="1">
      <alignment horizontal="left" vertical="center" wrapText="1"/>
      <protection/>
    </xf>
    <xf numFmtId="4" fontId="1" fillId="35" borderId="11" xfId="0" applyNumberFormat="1" applyFont="1" applyFill="1" applyBorder="1" applyAlignment="1" applyProtection="1">
      <alignment horizontal="right" vertical="center" wrapText="1"/>
      <protection/>
    </xf>
    <xf numFmtId="49" fontId="2" fillId="36" borderId="11" xfId="0" applyNumberFormat="1" applyFont="1" applyFill="1" applyBorder="1" applyAlignment="1" applyProtection="1">
      <alignment horizontal="center" vertical="center" wrapText="1"/>
      <protection/>
    </xf>
    <xf numFmtId="49" fontId="2" fillId="36" borderId="11" xfId="0" applyNumberFormat="1" applyFont="1" applyFill="1" applyBorder="1" applyAlignment="1" applyProtection="1">
      <alignment horizontal="left" vertical="center" wrapText="1"/>
      <protection/>
    </xf>
    <xf numFmtId="0" fontId="2" fillId="36" borderId="11" xfId="0" applyNumberFormat="1" applyFont="1" applyFill="1" applyBorder="1" applyAlignment="1" applyProtection="1">
      <alignment horizontal="left" vertical="center" wrapText="1"/>
      <protection/>
    </xf>
    <xf numFmtId="4" fontId="2" fillId="36" borderId="11" xfId="0" applyNumberFormat="1" applyFont="1" applyFill="1" applyBorder="1" applyAlignment="1" applyProtection="1">
      <alignment horizontal="right" vertical="center" wrapText="1"/>
      <protection/>
    </xf>
    <xf numFmtId="49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Border="1" applyAlignment="1" applyProtection="1">
      <alignment horizontal="left" vertical="center" wrapText="1"/>
      <protection/>
    </xf>
    <xf numFmtId="4" fontId="0" fillId="0" borderId="11" xfId="0" applyNumberFormat="1" applyBorder="1" applyAlignment="1" applyProtection="1">
      <alignment horizontal="right" vertical="center" wrapText="1"/>
      <protection/>
    </xf>
    <xf numFmtId="10" fontId="5" fillId="0" borderId="11" xfId="54" applyNumberFormat="1" applyFont="1" applyBorder="1" applyAlignment="1" applyProtection="1">
      <alignment horizontal="right" vertical="center" wrapText="1"/>
      <protection/>
    </xf>
    <xf numFmtId="49" fontId="1" fillId="36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left" vertical="center" wrapText="1"/>
      <protection/>
    </xf>
    <xf numFmtId="4" fontId="2" fillId="35" borderId="11" xfId="0" applyNumberFormat="1" applyFont="1" applyFill="1" applyBorder="1" applyAlignment="1" applyProtection="1">
      <alignment horizontal="right" vertical="center" wrapText="1"/>
      <protection/>
    </xf>
    <xf numFmtId="10" fontId="5" fillId="35" borderId="11" xfId="54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10" fontId="1" fillId="35" borderId="11" xfId="54" applyNumberFormat="1" applyFont="1" applyFill="1" applyBorder="1" applyAlignment="1" applyProtection="1">
      <alignment horizontal="right" vertical="center" wrapText="1"/>
      <protection/>
    </xf>
    <xf numFmtId="10" fontId="2" fillId="36" borderId="11" xfId="54" applyNumberFormat="1" applyFont="1" applyFill="1" applyBorder="1" applyAlignment="1" applyProtection="1">
      <alignment horizontal="right" vertical="center" wrapText="1"/>
      <protection/>
    </xf>
    <xf numFmtId="10" fontId="2" fillId="0" borderId="11" xfId="54" applyNumberFormat="1" applyFont="1" applyBorder="1" applyAlignment="1" applyProtection="1">
      <alignment horizontal="right" vertical="center" wrapText="1"/>
      <protection/>
    </xf>
    <xf numFmtId="0" fontId="0" fillId="35" borderId="11" xfId="0" applyNumberFormat="1" applyFill="1" applyBorder="1" applyAlignment="1" applyProtection="1">
      <alignment horizontal="left" vertical="center" wrapText="1"/>
      <protection/>
    </xf>
    <xf numFmtId="4" fontId="0" fillId="35" borderId="11" xfId="0" applyNumberFormat="1" applyFill="1" applyBorder="1" applyAlignment="1" applyProtection="1">
      <alignment horizontal="right" vertical="center" wrapText="1"/>
      <protection/>
    </xf>
    <xf numFmtId="10" fontId="2" fillId="35" borderId="11" xfId="54" applyNumberFormat="1" applyFont="1" applyFill="1" applyBorder="1" applyAlignment="1" applyProtection="1">
      <alignment horizontal="right" vertical="center" wrapText="1"/>
      <protection/>
    </xf>
    <xf numFmtId="49" fontId="1" fillId="34" borderId="11" xfId="0" applyNumberFormat="1" applyFont="1" applyFill="1" applyBorder="1" applyAlignment="1" applyProtection="1">
      <alignment horizontal="left" vertical="center" wrapText="1"/>
      <protection/>
    </xf>
    <xf numFmtId="0" fontId="1" fillId="34" borderId="11" xfId="0" applyNumberFormat="1" applyFont="1" applyFill="1" applyBorder="1" applyAlignment="1" applyProtection="1">
      <alignment horizontal="left" vertical="center" wrapText="1"/>
      <protection/>
    </xf>
    <xf numFmtId="4" fontId="1" fillId="34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0" fontId="5" fillId="36" borderId="11" xfId="54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Border="1" applyAlignment="1" applyProtection="1">
      <alignment horizontal="left" vertical="center" wrapText="1"/>
      <protection/>
    </xf>
    <xf numFmtId="49" fontId="1" fillId="36" borderId="11" xfId="0" applyNumberFormat="1" applyFont="1" applyFill="1" applyBorder="1" applyAlignment="1">
      <alignment horizontal="center" wrapText="1"/>
    </xf>
    <xf numFmtId="49" fontId="0" fillId="36" borderId="11" xfId="0" applyNumberFormat="1" applyFill="1" applyBorder="1" applyAlignment="1" applyProtection="1">
      <alignment vertical="center" wrapText="1"/>
      <protection/>
    </xf>
    <xf numFmtId="0" fontId="0" fillId="36" borderId="11" xfId="0" applyNumberFormat="1" applyFill="1" applyBorder="1" applyAlignment="1" applyProtection="1">
      <alignment horizontal="left" vertical="center" wrapText="1"/>
      <protection/>
    </xf>
    <xf numFmtId="4" fontId="0" fillId="36" borderId="11" xfId="0" applyNumberFormat="1" applyFill="1" applyBorder="1" applyAlignment="1" applyProtection="1">
      <alignment horizontal="right" vertical="center" wrapText="1"/>
      <protection/>
    </xf>
    <xf numFmtId="10" fontId="2" fillId="36" borderId="11" xfId="54" applyNumberFormat="1" applyFont="1" applyFill="1" applyBorder="1" applyAlignment="1" applyProtection="1">
      <alignment horizontal="right" vertical="center" wrapText="1"/>
      <protection/>
    </xf>
    <xf numFmtId="10" fontId="1" fillId="34" borderId="11" xfId="54" applyNumberFormat="1" applyFont="1" applyFill="1" applyBorder="1" applyAlignment="1" applyProtection="1">
      <alignment horizontal="right" vertical="center" wrapText="1"/>
      <protection/>
    </xf>
    <xf numFmtId="0" fontId="1" fillId="35" borderId="11" xfId="0" applyNumberFormat="1" applyFont="1" applyFill="1" applyBorder="1" applyAlignment="1" applyProtection="1">
      <alignment horizontal="left" vertical="center" wrapText="1"/>
      <protection/>
    </xf>
    <xf numFmtId="4" fontId="1" fillId="35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 applyProtection="1">
      <alignment horizontal="right" vertical="center" wrapText="1"/>
      <protection/>
    </xf>
    <xf numFmtId="10" fontId="1" fillId="0" borderId="11" xfId="54" applyNumberFormat="1" applyFont="1" applyBorder="1" applyAlignment="1" applyProtection="1">
      <alignment horizontal="right" vertical="center" wrapText="1"/>
      <protection/>
    </xf>
    <xf numFmtId="0" fontId="2" fillId="0" borderId="11" xfId="0" applyNumberFormat="1" applyFont="1" applyBorder="1" applyAlignment="1" applyProtection="1">
      <alignment horizontal="left" vertical="center" wrapText="1"/>
      <protection/>
    </xf>
    <xf numFmtId="10" fontId="6" fillId="34" borderId="11" xfId="54" applyNumberFormat="1" applyFont="1" applyFill="1" applyBorder="1" applyAlignment="1" applyProtection="1">
      <alignment horizontal="right" vertical="center" wrapText="1"/>
      <protection/>
    </xf>
    <xf numFmtId="10" fontId="2" fillId="0" borderId="11" xfId="54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2" fillId="36" borderId="11" xfId="0" applyNumberFormat="1" applyFont="1" applyFill="1" applyBorder="1" applyAlignment="1" applyProtection="1">
      <alignment horizontal="left" vertical="center" wrapText="1"/>
      <protection/>
    </xf>
    <xf numFmtId="4" fontId="2" fillId="36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10" fontId="5" fillId="0" borderId="11" xfId="54" applyNumberFormat="1" applyFont="1" applyFill="1" applyBorder="1" applyAlignment="1" applyProtection="1">
      <alignment horizontal="right" vertical="center" wrapText="1"/>
      <protection/>
    </xf>
    <xf numFmtId="49" fontId="0" fillId="36" borderId="11" xfId="0" applyNumberFormat="1" applyFill="1" applyBorder="1" applyAlignment="1" applyProtection="1">
      <alignment horizontal="left" vertical="center" wrapText="1"/>
      <protection/>
    </xf>
    <xf numFmtId="0" fontId="2" fillId="35" borderId="0" xfId="0" applyNumberFormat="1" applyFont="1" applyFill="1" applyAlignment="1" applyProtection="1">
      <alignment wrapText="1"/>
      <protection locked="0"/>
    </xf>
    <xf numFmtId="0" fontId="2" fillId="35" borderId="11" xfId="0" applyNumberFormat="1" applyFont="1" applyFill="1" applyBorder="1" applyAlignment="1" applyProtection="1">
      <alignment horizontal="left" vertical="center" wrapText="1"/>
      <protection/>
    </xf>
    <xf numFmtId="4" fontId="2" fillId="35" borderId="11" xfId="0" applyNumberFormat="1" applyFont="1" applyFill="1" applyBorder="1" applyAlignment="1" applyProtection="1">
      <alignment horizontal="right" vertical="center" wrapText="1"/>
      <protection/>
    </xf>
    <xf numFmtId="10" fontId="2" fillId="35" borderId="11" xfId="54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35" borderId="11" xfId="0" applyNumberFormat="1" applyFont="1" applyFill="1" applyBorder="1" applyAlignment="1" applyProtection="1">
      <alignment horizontal="left" vertical="center" wrapText="1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35" borderId="11" xfId="0" applyNumberFormat="1" applyFont="1" applyFill="1" applyBorder="1" applyAlignment="1" applyProtection="1">
      <alignment horizontal="left" vertical="center" wrapText="1"/>
      <protection/>
    </xf>
    <xf numFmtId="4" fontId="9" fillId="35" borderId="11" xfId="0" applyNumberFormat="1" applyFont="1" applyFill="1" applyBorder="1" applyAlignment="1" applyProtection="1">
      <alignment horizontal="right" vertical="center" wrapText="1"/>
      <protection/>
    </xf>
    <xf numFmtId="49" fontId="1" fillId="37" borderId="11" xfId="0" applyNumberFormat="1" applyFont="1" applyFill="1" applyBorder="1" applyAlignment="1" applyProtection="1">
      <alignment horizontal="center" vertical="center" wrapText="1"/>
      <protection/>
    </xf>
    <xf numFmtId="0" fontId="1" fillId="37" borderId="11" xfId="0" applyNumberFormat="1" applyFont="1" applyFill="1" applyBorder="1" applyAlignment="1" applyProtection="1">
      <alignment horizontal="left" vertical="center" wrapText="1"/>
      <protection/>
    </xf>
    <xf numFmtId="4" fontId="2" fillId="37" borderId="11" xfId="0" applyNumberFormat="1" applyFont="1" applyFill="1" applyBorder="1" applyAlignment="1" applyProtection="1">
      <alignment horizontal="right" vertical="center" wrapText="1"/>
      <protection/>
    </xf>
    <xf numFmtId="10" fontId="5" fillId="37" borderId="11" xfId="54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9" fillId="36" borderId="12" xfId="0" applyNumberFormat="1" applyFont="1" applyFill="1" applyBorder="1" applyAlignment="1" applyProtection="1">
      <alignment horizontal="left" vertical="center" wrapText="1"/>
      <protection/>
    </xf>
    <xf numFmtId="0" fontId="2" fillId="35" borderId="13" xfId="0" applyNumberFormat="1" applyFont="1" applyFill="1" applyBorder="1" applyAlignment="1" applyProtection="1">
      <alignment horizontal="left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 wrapText="1"/>
      <protection/>
    </xf>
    <xf numFmtId="10" fontId="1" fillId="35" borderId="12" xfId="54" applyNumberFormat="1" applyFont="1" applyFill="1" applyBorder="1" applyAlignment="1" applyProtection="1">
      <alignment horizontal="right" vertical="center" wrapText="1"/>
      <protection/>
    </xf>
    <xf numFmtId="10" fontId="2" fillId="35" borderId="12" xfId="54" applyNumberFormat="1" applyFont="1" applyFill="1" applyBorder="1" applyAlignment="1" applyProtection="1">
      <alignment horizontal="right" vertical="center" wrapText="1"/>
      <protection/>
    </xf>
    <xf numFmtId="10" fontId="13" fillId="34" borderId="11" xfId="54" applyNumberFormat="1" applyFont="1" applyFill="1" applyBorder="1" applyAlignment="1" applyProtection="1">
      <alignment horizontal="right" vertical="center" wrapText="1"/>
      <protection/>
    </xf>
    <xf numFmtId="0" fontId="0" fillId="35" borderId="11" xfId="0" applyNumberFormat="1" applyFont="1" applyFill="1" applyBorder="1" applyAlignment="1" applyProtection="1">
      <alignment horizontal="left" vertical="center" wrapText="1"/>
      <protection/>
    </xf>
    <xf numFmtId="0" fontId="0" fillId="35" borderId="11" xfId="0" applyNumberFormat="1" applyFill="1" applyBorder="1" applyAlignment="1" applyProtection="1">
      <alignment vertical="center" wrapText="1"/>
      <protection locked="0"/>
    </xf>
    <xf numFmtId="0" fontId="9" fillId="35" borderId="12" xfId="0" applyNumberFormat="1" applyFont="1" applyFill="1" applyBorder="1" applyAlignment="1" applyProtection="1">
      <alignment horizontal="left" vertical="center" wrapText="1"/>
      <protection/>
    </xf>
    <xf numFmtId="49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5" borderId="15" xfId="0" applyNumberFormat="1" applyFill="1" applyBorder="1" applyAlignment="1" applyProtection="1">
      <alignment horizontal="center" vertical="center" wrapText="1"/>
      <protection/>
    </xf>
    <xf numFmtId="49" fontId="0" fillId="36" borderId="11" xfId="0" applyNumberFormat="1" applyFill="1" applyBorder="1" applyAlignment="1" applyProtection="1">
      <alignment horizontal="center" vertical="center" wrapText="1"/>
      <protection/>
    </xf>
    <xf numFmtId="49" fontId="1" fillId="35" borderId="11" xfId="0" applyNumberFormat="1" applyFont="1" applyFill="1" applyBorder="1" applyAlignment="1" applyProtection="1">
      <alignment horizontal="left" vertical="center" wrapText="1"/>
      <protection/>
    </xf>
    <xf numFmtId="10" fontId="6" fillId="35" borderId="11" xfId="54" applyNumberFormat="1" applyFont="1" applyFill="1" applyBorder="1" applyAlignment="1" applyProtection="1">
      <alignment horizontal="right" vertical="center" wrapText="1"/>
      <protection/>
    </xf>
    <xf numFmtId="49" fontId="1" fillId="36" borderId="11" xfId="0" applyNumberFormat="1" applyFont="1" applyFill="1" applyBorder="1" applyAlignment="1" applyProtection="1">
      <alignment horizontal="left" vertical="center" wrapText="1"/>
      <protection/>
    </xf>
    <xf numFmtId="49" fontId="2" fillId="38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left" vertical="center" wrapText="1"/>
      <protection/>
    </xf>
    <xf numFmtId="4" fontId="16" fillId="35" borderId="11" xfId="0" applyNumberFormat="1" applyFont="1" applyFill="1" applyBorder="1" applyAlignment="1" applyProtection="1">
      <alignment horizontal="right" vertical="center" wrapText="1"/>
      <protection/>
    </xf>
    <xf numFmtId="4" fontId="0" fillId="35" borderId="11" xfId="0" applyNumberFormat="1" applyFill="1" applyBorder="1" applyAlignment="1" applyProtection="1">
      <alignment horizontal="right" vertical="center" wrapText="1"/>
      <protection/>
    </xf>
    <xf numFmtId="0" fontId="1" fillId="35" borderId="11" xfId="0" applyNumberFormat="1" applyFont="1" applyFill="1" applyBorder="1" applyAlignment="1" applyProtection="1">
      <alignment horizontal="left" vertical="center" wrapText="1"/>
      <protection/>
    </xf>
    <xf numFmtId="4" fontId="2" fillId="35" borderId="11" xfId="0" applyNumberFormat="1" applyFont="1" applyFill="1" applyBorder="1" applyAlignment="1" applyProtection="1">
      <alignment horizontal="right" vertical="center" wrapText="1"/>
      <protection/>
    </xf>
    <xf numFmtId="0" fontId="10" fillId="35" borderId="12" xfId="0" applyNumberFormat="1" applyFont="1" applyFill="1" applyBorder="1" applyAlignment="1" applyProtection="1">
      <alignment horizontal="left" vertical="center" wrapText="1"/>
      <protection/>
    </xf>
    <xf numFmtId="49" fontId="10" fillId="35" borderId="12" xfId="0" applyNumberFormat="1" applyFont="1" applyFill="1" applyBorder="1" applyAlignment="1" applyProtection="1">
      <alignment horizontal="left" vertical="center" wrapText="1"/>
      <protection/>
    </xf>
    <xf numFmtId="49" fontId="10" fillId="35" borderId="12" xfId="0" applyNumberFormat="1" applyFont="1" applyFill="1" applyBorder="1" applyAlignment="1" applyProtection="1">
      <alignment horizontal="center" vertical="center" wrapText="1"/>
      <protection/>
    </xf>
    <xf numFmtId="0" fontId="9" fillId="35" borderId="12" xfId="0" applyNumberFormat="1" applyFont="1" applyFill="1" applyBorder="1" applyAlignment="1" applyProtection="1">
      <alignment horizontal="left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 wrapText="1"/>
      <protection/>
    </xf>
    <xf numFmtId="10" fontId="1" fillId="35" borderId="12" xfId="54" applyNumberFormat="1" applyFont="1" applyFill="1" applyBorder="1" applyAlignment="1" applyProtection="1">
      <alignment horizontal="right" vertical="center" wrapText="1"/>
      <protection/>
    </xf>
    <xf numFmtId="4" fontId="9" fillId="36" borderId="12" xfId="0" applyNumberFormat="1" applyFont="1" applyFill="1" applyBorder="1" applyAlignment="1" applyProtection="1">
      <alignment horizontal="right" vertical="center" wrapText="1"/>
      <protection/>
    </xf>
    <xf numFmtId="10" fontId="2" fillId="36" borderId="12" xfId="54" applyNumberFormat="1" applyFont="1" applyFill="1" applyBorder="1" applyAlignment="1" applyProtection="1">
      <alignment horizontal="right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" fontId="2" fillId="35" borderId="11" xfId="0" applyNumberFormat="1" applyFont="1" applyFill="1" applyBorder="1" applyAlignment="1" applyProtection="1">
      <alignment horizontal="right" vertical="center" wrapText="1"/>
      <protection/>
    </xf>
    <xf numFmtId="10" fontId="2" fillId="35" borderId="11" xfId="54" applyNumberFormat="1" applyFont="1" applyFill="1" applyBorder="1" applyAlignment="1" applyProtection="1">
      <alignment horizontal="right"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horizontal="center" vertical="center" wrapText="1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4" fontId="2" fillId="35" borderId="13" xfId="0" applyNumberFormat="1" applyFont="1" applyFill="1" applyBorder="1" applyAlignment="1" applyProtection="1">
      <alignment horizontal="right" vertical="center" wrapText="1"/>
      <protection/>
    </xf>
    <xf numFmtId="4" fontId="9" fillId="35" borderId="12" xfId="0" applyNumberFormat="1" applyFont="1" applyFill="1" applyBorder="1" applyAlignment="1" applyProtection="1">
      <alignment horizontal="right" vertical="center" wrapText="1"/>
      <protection/>
    </xf>
    <xf numFmtId="4" fontId="12" fillId="35" borderId="11" xfId="0" applyNumberFormat="1" applyFont="1" applyFill="1" applyBorder="1" applyAlignment="1" applyProtection="1">
      <alignment horizontal="right" vertical="center" wrapText="1"/>
      <protection/>
    </xf>
    <xf numFmtId="10" fontId="2" fillId="35" borderId="11" xfId="54" applyNumberFormat="1" applyFont="1" applyFill="1" applyBorder="1" applyAlignment="1" applyProtection="1">
      <alignment horizontal="right" vertical="center" wrapText="1"/>
      <protection/>
    </xf>
    <xf numFmtId="0" fontId="0" fillId="35" borderId="11" xfId="0" applyNumberFormat="1" applyFill="1" applyBorder="1" applyAlignment="1" applyProtection="1">
      <alignment horizontal="left" vertical="center" wrapText="1"/>
      <protection/>
    </xf>
    <xf numFmtId="0" fontId="0" fillId="35" borderId="11" xfId="0" applyNumberFormat="1" applyFont="1" applyFill="1" applyBorder="1" applyAlignment="1" applyProtection="1">
      <alignment horizontal="left" vertical="center" wrapText="1"/>
      <protection/>
    </xf>
    <xf numFmtId="4" fontId="9" fillId="35" borderId="11" xfId="0" applyNumberFormat="1" applyFont="1" applyFill="1" applyBorder="1" applyAlignment="1" applyProtection="1">
      <alignment horizontal="right" vertical="center" wrapText="1"/>
      <protection/>
    </xf>
    <xf numFmtId="0" fontId="0" fillId="35" borderId="11" xfId="0" applyNumberFormat="1" applyFill="1" applyBorder="1" applyAlignment="1" applyProtection="1">
      <alignment vertical="center" wrapText="1"/>
      <protection locked="0"/>
    </xf>
    <xf numFmtId="0" fontId="9" fillId="35" borderId="11" xfId="0" applyNumberFormat="1" applyFont="1" applyFill="1" applyBorder="1" applyAlignment="1" applyProtection="1">
      <alignment horizontal="left" vertical="center" wrapText="1"/>
      <protection/>
    </xf>
    <xf numFmtId="0" fontId="2" fillId="35" borderId="11" xfId="0" applyNumberFormat="1" applyFont="1" applyFill="1" applyBorder="1" applyAlignment="1" applyProtection="1">
      <alignment horizontal="left" vertical="center" wrapText="1"/>
      <protection/>
    </xf>
    <xf numFmtId="4" fontId="10" fillId="34" borderId="11" xfId="0" applyNumberFormat="1" applyFont="1" applyFill="1" applyBorder="1" applyAlignment="1" applyProtection="1">
      <alignment horizontal="right" vertical="center" wrapText="1"/>
      <protection/>
    </xf>
    <xf numFmtId="0" fontId="10" fillId="34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49" fontId="0" fillId="35" borderId="11" xfId="0" applyNumberFormat="1" applyFill="1" applyBorder="1" applyAlignment="1" applyProtection="1">
      <alignment horizontal="center" vertical="center" wrapText="1"/>
      <protection/>
    </xf>
    <xf numFmtId="10" fontId="0" fillId="36" borderId="11" xfId="0" applyNumberForma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36" borderId="11" xfId="0" applyNumberFormat="1" applyFont="1" applyFill="1" applyBorder="1" applyAlignment="1" applyProtection="1">
      <alignment horizontal="left" vertical="center" wrapText="1"/>
      <protection/>
    </xf>
    <xf numFmtId="49" fontId="2" fillId="36" borderId="16" xfId="0" applyNumberFormat="1" applyFont="1" applyFill="1" applyBorder="1" applyAlignment="1" applyProtection="1">
      <alignment horizontal="center" vertical="center" wrapText="1"/>
      <protection/>
    </xf>
    <xf numFmtId="49" fontId="9" fillId="36" borderId="11" xfId="0" applyNumberFormat="1" applyFont="1" applyFill="1" applyBorder="1" applyAlignment="1" applyProtection="1">
      <alignment horizontal="center" vertical="center" wrapText="1"/>
      <protection/>
    </xf>
    <xf numFmtId="49" fontId="12" fillId="36" borderId="11" xfId="0" applyNumberFormat="1" applyFont="1" applyFill="1" applyBorder="1" applyAlignment="1" applyProtection="1">
      <alignment horizontal="center" vertical="center" wrapText="1"/>
      <protection/>
    </xf>
    <xf numFmtId="0" fontId="9" fillId="36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36" borderId="16" xfId="0" applyNumberFormat="1" applyFont="1" applyFill="1" applyBorder="1" applyAlignment="1" applyProtection="1">
      <alignment horizontal="center" vertical="center" wrapText="1"/>
      <protection/>
    </xf>
    <xf numFmtId="4" fontId="1" fillId="34" borderId="11" xfId="0" applyNumberFormat="1" applyFont="1" applyFill="1" applyBorder="1" applyAlignment="1" applyProtection="1">
      <alignment horizontal="right" vertical="center" wrapText="1"/>
      <protection/>
    </xf>
    <xf numFmtId="10" fontId="1" fillId="34" borderId="11" xfId="54" applyNumberFormat="1" applyFont="1" applyFill="1" applyBorder="1" applyAlignment="1" applyProtection="1">
      <alignment horizontal="right" vertical="center" wrapText="1"/>
      <protection/>
    </xf>
    <xf numFmtId="0" fontId="2" fillId="36" borderId="11" xfId="0" applyNumberFormat="1" applyFont="1" applyFill="1" applyBorder="1" applyAlignment="1" applyProtection="1">
      <alignment horizontal="left" vertical="center" wrapText="1"/>
      <protection/>
    </xf>
    <xf numFmtId="4" fontId="2" fillId="36" borderId="11" xfId="0" applyNumberFormat="1" applyFont="1" applyFill="1" applyBorder="1" applyAlignment="1" applyProtection="1">
      <alignment horizontal="right" vertical="center" wrapText="1"/>
      <protection/>
    </xf>
    <xf numFmtId="10" fontId="2" fillId="36" borderId="11" xfId="54" applyNumberFormat="1" applyFont="1" applyFill="1" applyBorder="1" applyAlignment="1" applyProtection="1">
      <alignment horizontal="right" vertical="center" wrapText="1"/>
      <protection/>
    </xf>
    <xf numFmtId="49" fontId="10" fillId="36" borderId="20" xfId="0" applyNumberFormat="1" applyFont="1" applyFill="1" applyBorder="1" applyAlignment="1" applyProtection="1">
      <alignment horizontal="center" vertical="center" wrapText="1"/>
      <protection/>
    </xf>
    <xf numFmtId="49" fontId="9" fillId="36" borderId="17" xfId="0" applyNumberFormat="1" applyFont="1" applyFill="1" applyBorder="1" applyAlignment="1" applyProtection="1">
      <alignment horizontal="center" vertical="center" wrapText="1"/>
      <protection/>
    </xf>
    <xf numFmtId="0" fontId="9" fillId="36" borderId="11" xfId="0" applyNumberFormat="1" applyFont="1" applyFill="1" applyBorder="1" applyAlignment="1" applyProtection="1">
      <alignment horizontal="left" vertical="center" wrapText="1"/>
      <protection/>
    </xf>
    <xf numFmtId="4" fontId="9" fillId="36" borderId="11" xfId="0" applyNumberFormat="1" applyFont="1" applyFill="1" applyBorder="1" applyAlignment="1" applyProtection="1">
      <alignment horizontal="right" vertical="center" wrapText="1"/>
      <protection/>
    </xf>
    <xf numFmtId="10" fontId="2" fillId="36" borderId="11" xfId="54" applyNumberFormat="1" applyFont="1" applyFill="1" applyBorder="1" applyAlignment="1" applyProtection="1">
      <alignment horizontal="right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left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10" fontId="1" fillId="34" borderId="12" xfId="54" applyNumberFormat="1" applyFont="1" applyFill="1" applyBorder="1" applyAlignment="1" applyProtection="1">
      <alignment horizontal="right" vertical="center" wrapText="1"/>
      <protection/>
    </xf>
    <xf numFmtId="49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4" borderId="11" xfId="0" applyNumberFormat="1" applyFont="1" applyFill="1" applyBorder="1" applyAlignment="1">
      <alignment horizontal="right" vertical="center" wrapText="1"/>
    </xf>
    <xf numFmtId="4" fontId="0" fillId="35" borderId="11" xfId="0" applyNumberForma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36" borderId="11" xfId="0" applyNumberFormat="1" applyFill="1" applyBorder="1" applyAlignment="1">
      <alignment horizontal="right" vertical="center" wrapText="1"/>
    </xf>
    <xf numFmtId="4" fontId="1" fillId="35" borderId="11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0" fillId="35" borderId="11" xfId="0" applyNumberFormat="1" applyFill="1" applyBorder="1" applyAlignment="1">
      <alignment horizontal="right" vertical="center" wrapText="1"/>
    </xf>
    <xf numFmtId="4" fontId="0" fillId="37" borderId="11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2" fillId="36" borderId="12" xfId="0" applyNumberFormat="1" applyFont="1" applyFill="1" applyBorder="1" applyAlignment="1">
      <alignment horizontal="right" vertical="center" wrapText="1"/>
    </xf>
    <xf numFmtId="4" fontId="2" fillId="35" borderId="12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0" fillId="35" borderId="0" xfId="0" applyNumberFormat="1" applyFill="1" applyAlignment="1">
      <alignment horizontal="right" vertical="center" wrapText="1"/>
    </xf>
    <xf numFmtId="4" fontId="0" fillId="35" borderId="17" xfId="0" applyNumberFormat="1" applyFill="1" applyBorder="1" applyAlignment="1">
      <alignment horizontal="right" vertical="center" wrapText="1"/>
    </xf>
    <xf numFmtId="4" fontId="0" fillId="35" borderId="12" xfId="0" applyNumberFormat="1" applyFill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2" fillId="36" borderId="0" xfId="0" applyNumberFormat="1" applyFont="1" applyFill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4" fontId="0" fillId="35" borderId="21" xfId="0" applyNumberFormat="1" applyFill="1" applyBorder="1" applyAlignment="1">
      <alignment horizontal="right" vertical="center" wrapText="1"/>
    </xf>
    <xf numFmtId="4" fontId="0" fillId="35" borderId="21" xfId="0" applyNumberForma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2" fillId="35" borderId="2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2" xfId="0" applyNumberFormat="1" applyFont="1" applyFill="1" applyBorder="1" applyAlignment="1">
      <alignment horizontal="right" vertical="center" wrapText="1"/>
    </xf>
    <xf numFmtId="4" fontId="2" fillId="35" borderId="0" xfId="0" applyNumberFormat="1" applyFont="1" applyFill="1" applyAlignment="1">
      <alignment horizontal="right" vertical="center" wrapText="1"/>
    </xf>
    <xf numFmtId="4" fontId="0" fillId="35" borderId="11" xfId="0" applyNumberFormat="1" applyFont="1" applyFill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1" fillId="34" borderId="16" xfId="0" applyNumberFormat="1" applyFont="1" applyFill="1" applyBorder="1" applyAlignment="1">
      <alignment horizontal="right" vertical="center" wrapText="1"/>
    </xf>
    <xf numFmtId="4" fontId="2" fillId="37" borderId="16" xfId="0" applyNumberFormat="1" applyFont="1" applyFill="1" applyBorder="1" applyAlignment="1">
      <alignment horizontal="right" vertical="center" wrapText="1"/>
    </xf>
    <xf numFmtId="4" fontId="2" fillId="37" borderId="11" xfId="0" applyNumberFormat="1" applyFont="1" applyFill="1" applyBorder="1" applyAlignment="1">
      <alignment horizontal="right" vertical="center" wrapText="1"/>
    </xf>
    <xf numFmtId="4" fontId="2" fillId="35" borderId="16" xfId="0" applyNumberFormat="1" applyFont="1" applyFill="1" applyBorder="1" applyAlignment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0" fillId="35" borderId="16" xfId="0" applyNumberFormat="1" applyFill="1" applyBorder="1" applyAlignment="1">
      <alignment horizontal="right" vertical="center" wrapText="1"/>
    </xf>
    <xf numFmtId="4" fontId="0" fillId="35" borderId="0" xfId="0" applyNumberFormat="1" applyFill="1" applyBorder="1" applyAlignment="1">
      <alignment horizontal="right" vertical="center" wrapText="1"/>
    </xf>
    <xf numFmtId="4" fontId="0" fillId="36" borderId="11" xfId="0" applyNumberFormat="1" applyFill="1" applyBorder="1" applyAlignment="1">
      <alignment horizontal="right" vertical="center" wrapText="1"/>
    </xf>
    <xf numFmtId="4" fontId="0" fillId="0" borderId="21" xfId="0" applyNumberFormat="1" applyFill="1" applyBorder="1" applyAlignment="1">
      <alignment horizontal="right" vertical="center" wrapText="1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2" fillId="34" borderId="11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1" fillId="36" borderId="11" xfId="0" applyNumberFormat="1" applyFont="1" applyFill="1" applyBorder="1" applyAlignment="1">
      <alignment horizontal="right" vertical="center" wrapText="1"/>
    </xf>
    <xf numFmtId="4" fontId="2" fillId="36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35" borderId="0" xfId="0" applyNumberFormat="1" applyFont="1" applyFill="1" applyBorder="1" applyAlignment="1">
      <alignment horizontal="right" vertical="center" wrapText="1"/>
    </xf>
    <xf numFmtId="4" fontId="2" fillId="35" borderId="0" xfId="0" applyNumberFormat="1" applyFont="1" applyFill="1" applyAlignment="1">
      <alignment horizontal="right" vertical="center" wrapText="1"/>
    </xf>
    <xf numFmtId="4" fontId="1" fillId="34" borderId="13" xfId="0" applyNumberFormat="1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2" fillId="35" borderId="19" xfId="0" applyNumberFormat="1" applyFont="1" applyFill="1" applyBorder="1" applyAlignment="1">
      <alignment horizontal="right" vertical="center" wrapText="1"/>
    </xf>
    <xf numFmtId="4" fontId="2" fillId="35" borderId="17" xfId="0" applyNumberFormat="1" applyFont="1" applyFill="1" applyBorder="1" applyAlignment="1">
      <alignment horizontal="right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4" fontId="1" fillId="34" borderId="17" xfId="0" applyNumberFormat="1" applyFont="1" applyFill="1" applyBorder="1" applyAlignment="1">
      <alignment horizontal="right" vertical="center" wrapText="1"/>
    </xf>
    <xf numFmtId="4" fontId="1" fillId="35" borderId="12" xfId="0" applyNumberFormat="1" applyFont="1" applyFill="1" applyBorder="1" applyAlignment="1">
      <alignment horizontal="right" vertical="center" wrapText="1"/>
    </xf>
    <xf numFmtId="4" fontId="1" fillId="35" borderId="19" xfId="0" applyNumberFormat="1" applyFont="1" applyFill="1" applyBorder="1" applyAlignment="1">
      <alignment horizontal="right" vertical="center" wrapText="1"/>
    </xf>
    <xf numFmtId="4" fontId="2" fillId="35" borderId="17" xfId="0" applyNumberFormat="1" applyFont="1" applyFill="1" applyBorder="1" applyAlignment="1">
      <alignment horizontal="right" vertical="center" wrapText="1"/>
    </xf>
    <xf numFmtId="4" fontId="2" fillId="36" borderId="19" xfId="0" applyNumberFormat="1" applyFont="1" applyFill="1" applyBorder="1" applyAlignment="1">
      <alignment horizontal="right" vertical="center" wrapText="1"/>
    </xf>
    <xf numFmtId="4" fontId="2" fillId="36" borderId="17" xfId="0" applyNumberFormat="1" applyFont="1" applyFill="1" applyBorder="1" applyAlignment="1">
      <alignment horizontal="right" vertical="center" wrapText="1"/>
    </xf>
    <xf numFmtId="4" fontId="1" fillId="35" borderId="12" xfId="0" applyNumberFormat="1" applyFont="1" applyFill="1" applyBorder="1" applyAlignment="1">
      <alignment horizontal="right" vertical="center" wrapText="1"/>
    </xf>
    <xf numFmtId="4" fontId="1" fillId="35" borderId="19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/>
    </xf>
    <xf numFmtId="4" fontId="0" fillId="36" borderId="11" xfId="0" applyNumberFormat="1" applyFill="1" applyBorder="1" applyAlignment="1">
      <alignment horizontal="right" vertical="center"/>
    </xf>
    <xf numFmtId="49" fontId="11" fillId="34" borderId="11" xfId="0" applyNumberFormat="1" applyFont="1" applyFill="1" applyBorder="1" applyAlignment="1" applyProtection="1">
      <alignment horizontal="center" vertical="center" wrapText="1"/>
      <protection/>
    </xf>
    <xf numFmtId="49" fontId="11" fillId="34" borderId="17" xfId="0" applyNumberFormat="1" applyFont="1" applyFill="1" applyBorder="1" applyAlignment="1" applyProtection="1">
      <alignment horizontal="center" vertical="center" wrapText="1"/>
      <protection/>
    </xf>
    <xf numFmtId="10" fontId="2" fillId="36" borderId="11" xfId="0" applyNumberFormat="1" applyFont="1" applyFill="1" applyBorder="1" applyAlignment="1" applyProtection="1">
      <alignment horizontal="right" vertical="center" wrapText="1"/>
      <protection/>
    </xf>
    <xf numFmtId="10" fontId="2" fillId="35" borderId="11" xfId="0" applyNumberFormat="1" applyFont="1" applyFill="1" applyBorder="1" applyAlignment="1" applyProtection="1">
      <alignment horizontal="right" vertical="center" wrapText="1"/>
      <protection/>
    </xf>
    <xf numFmtId="10" fontId="2" fillId="0" borderId="11" xfId="0" applyNumberFormat="1" applyFont="1" applyFill="1" applyBorder="1" applyAlignment="1" applyProtection="1">
      <alignment horizontal="right" vertical="center" wrapText="1"/>
      <protection/>
    </xf>
    <xf numFmtId="10" fontId="2" fillId="33" borderId="11" xfId="0" applyNumberFormat="1" applyFont="1" applyFill="1" applyBorder="1" applyAlignment="1" applyProtection="1">
      <alignment horizontal="right" vertical="center" wrapText="1"/>
      <protection/>
    </xf>
    <xf numFmtId="10" fontId="2" fillId="34" borderId="11" xfId="54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right" wrapText="1"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0" applyFont="1" applyBorder="1" applyAlignment="1" applyProtection="1">
      <alignment horizontal="center" wrapText="1"/>
      <protection/>
    </xf>
    <xf numFmtId="49" fontId="0" fillId="0" borderId="20" xfId="0" applyNumberFormat="1" applyBorder="1" applyAlignment="1" applyProtection="1">
      <alignment horizontal="center" vertical="center" wrapText="1"/>
      <protection/>
    </xf>
    <xf numFmtId="49" fontId="0" fillId="0" borderId="22" xfId="0" applyNumberFormat="1" applyBorder="1" applyAlignment="1" applyProtection="1">
      <alignment horizontal="center" vertical="center" wrapText="1"/>
      <protection/>
    </xf>
    <xf numFmtId="49" fontId="0" fillId="0" borderId="14" xfId="0" applyNumberFormat="1" applyBorder="1" applyAlignment="1" applyProtection="1">
      <alignment horizontal="center" vertical="center" wrapText="1"/>
      <protection/>
    </xf>
    <xf numFmtId="49" fontId="0" fillId="0" borderId="15" xfId="0" applyNumberFormat="1" applyBorder="1" applyAlignment="1" applyProtection="1">
      <alignment horizontal="center" vertical="center" wrapText="1"/>
      <protection/>
    </xf>
    <xf numFmtId="49" fontId="10" fillId="35" borderId="16" xfId="0" applyNumberFormat="1" applyFont="1" applyFill="1" applyBorder="1" applyAlignment="1" applyProtection="1">
      <alignment horizontal="center" vertical="center" wrapText="1"/>
      <protection/>
    </xf>
    <xf numFmtId="49" fontId="10" fillId="35" borderId="17" xfId="0" applyNumberFormat="1" applyFont="1" applyFill="1" applyBorder="1" applyAlignment="1" applyProtection="1">
      <alignment horizontal="center" vertical="center" wrapText="1"/>
      <protection/>
    </xf>
    <xf numFmtId="49" fontId="9" fillId="35" borderId="20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center" vertical="center" wrapText="1"/>
      <protection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0" fillId="35" borderId="20" xfId="0" applyNumberFormat="1" applyFill="1" applyBorder="1" applyAlignment="1" applyProtection="1">
      <alignment horizontal="center" vertical="center" wrapText="1"/>
      <protection/>
    </xf>
    <xf numFmtId="49" fontId="0" fillId="35" borderId="22" xfId="0" applyNumberFormat="1" applyFill="1" applyBorder="1" applyAlignment="1" applyProtection="1">
      <alignment horizontal="center" vertical="center" wrapText="1"/>
      <protection/>
    </xf>
    <xf numFmtId="49" fontId="0" fillId="35" borderId="14" xfId="0" applyNumberFormat="1" applyFill="1" applyBorder="1" applyAlignment="1" applyProtection="1">
      <alignment horizontal="center" vertical="center" wrapText="1"/>
      <protection/>
    </xf>
    <xf numFmtId="49" fontId="0" fillId="35" borderId="15" xfId="0" applyNumberFormat="1" applyFill="1" applyBorder="1" applyAlignment="1" applyProtection="1">
      <alignment horizontal="center" vertical="center" wrapText="1"/>
      <protection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19" xfId="0" applyNumberFormat="1" applyFont="1" applyFill="1" applyBorder="1" applyAlignment="1" applyProtection="1">
      <alignment horizontal="center" vertical="center" wrapText="1"/>
      <protection/>
    </xf>
    <xf numFmtId="49" fontId="8" fillId="36" borderId="16" xfId="0" applyNumberFormat="1" applyFont="1" applyFill="1" applyBorder="1" applyAlignment="1" applyProtection="1">
      <alignment horizontal="center" vertical="center" wrapText="1"/>
      <protection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22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2" fillId="35" borderId="20" xfId="0" applyNumberFormat="1" applyFont="1" applyFill="1" applyBorder="1" applyAlignment="1" applyProtection="1">
      <alignment horizontal="center" vertical="center" wrapText="1"/>
      <protection/>
    </xf>
    <xf numFmtId="49" fontId="2" fillId="35" borderId="2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5" borderId="11" xfId="0" applyNumberForma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2" fillId="35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49" fontId="0" fillId="0" borderId="17" xfId="0" applyNumberFormat="1" applyBorder="1" applyAlignment="1" applyProtection="1">
      <alignment horizontal="center" vertical="center" wrapText="1"/>
      <protection/>
    </xf>
    <xf numFmtId="49" fontId="2" fillId="35" borderId="14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2"/>
  <sheetViews>
    <sheetView tabSelected="1" zoomScale="120" zoomScaleNormal="120" workbookViewId="0" topLeftCell="A1">
      <selection activeCell="A6" sqref="A6:J6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41.140625" style="0" customWidth="1"/>
    <col min="4" max="4" width="13.421875" style="0" customWidth="1"/>
    <col min="5" max="5" width="14.00390625" style="0" customWidth="1"/>
    <col min="6" max="6" width="10.57421875" style="0" customWidth="1"/>
    <col min="7" max="7" width="12.8515625" style="0" customWidth="1"/>
    <col min="8" max="8" width="11.57421875" style="0" customWidth="1"/>
    <col min="9" max="9" width="11.7109375" style="0" customWidth="1"/>
    <col min="10" max="10" width="11.57421875" style="0" customWidth="1"/>
  </cols>
  <sheetData>
    <row r="1" ht="12.75">
      <c r="D1" s="83"/>
    </row>
    <row r="2" ht="8.25" customHeight="1"/>
    <row r="3" spans="1:10" ht="36.75" customHeight="1">
      <c r="A3" s="256" t="s">
        <v>184</v>
      </c>
      <c r="B3" s="257"/>
      <c r="C3" s="257"/>
      <c r="D3" s="257"/>
      <c r="E3" s="257"/>
      <c r="F3" s="257"/>
      <c r="G3" s="257"/>
      <c r="H3" s="257"/>
      <c r="I3" s="257"/>
      <c r="J3" s="257"/>
    </row>
    <row r="4" spans="1:10" ht="12.75">
      <c r="A4" s="1"/>
      <c r="B4" s="2"/>
      <c r="C4" s="4"/>
      <c r="D4" s="2"/>
      <c r="E4" s="2"/>
      <c r="F4" s="2"/>
      <c r="G4" s="3"/>
      <c r="H4" s="3"/>
      <c r="I4" s="3"/>
      <c r="J4" s="3"/>
    </row>
    <row r="5" spans="1:10" ht="12.75">
      <c r="A5" s="258" t="s">
        <v>136</v>
      </c>
      <c r="B5" s="258"/>
      <c r="C5" s="258"/>
      <c r="D5" s="258"/>
      <c r="E5" s="258"/>
      <c r="F5" s="258"/>
      <c r="G5" s="259"/>
      <c r="H5" s="259"/>
      <c r="I5" s="259"/>
      <c r="J5" s="259"/>
    </row>
    <row r="6" spans="1:10" ht="12.75">
      <c r="A6" s="260" t="s">
        <v>0</v>
      </c>
      <c r="B6" s="260"/>
      <c r="C6" s="260"/>
      <c r="D6" s="260"/>
      <c r="E6" s="260"/>
      <c r="F6" s="260"/>
      <c r="G6" s="259"/>
      <c r="H6" s="259"/>
      <c r="I6" s="259"/>
      <c r="J6" s="259"/>
    </row>
    <row r="7" spans="1:10" ht="12.75">
      <c r="A7" s="5"/>
      <c r="B7" s="6"/>
      <c r="C7" s="7"/>
      <c r="D7" s="6"/>
      <c r="E7" s="6"/>
      <c r="F7" s="6"/>
      <c r="G7" s="3"/>
      <c r="H7" s="3"/>
      <c r="I7" s="3"/>
      <c r="J7" s="3"/>
    </row>
    <row r="8" spans="1:10" ht="76.5">
      <c r="A8" s="8" t="s">
        <v>1</v>
      </c>
      <c r="B8" s="9" t="s">
        <v>2</v>
      </c>
      <c r="C8" s="10" t="s">
        <v>3</v>
      </c>
      <c r="D8" s="11" t="s">
        <v>4</v>
      </c>
      <c r="E8" s="12" t="s">
        <v>5</v>
      </c>
      <c r="F8" s="11" t="s">
        <v>6</v>
      </c>
      <c r="G8" s="84" t="s">
        <v>7</v>
      </c>
      <c r="H8" s="84" t="s">
        <v>8</v>
      </c>
      <c r="I8" s="84" t="s">
        <v>55</v>
      </c>
      <c r="J8" s="84" t="s">
        <v>56</v>
      </c>
    </row>
    <row r="9" spans="1:10" ht="12.75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85">
        <v>7</v>
      </c>
      <c r="H9" s="85">
        <v>8</v>
      </c>
      <c r="I9" s="85">
        <v>9</v>
      </c>
      <c r="J9" s="85">
        <v>10</v>
      </c>
    </row>
    <row r="10" spans="1:10" ht="12.75">
      <c r="A10" s="15"/>
      <c r="B10" s="16"/>
      <c r="C10" s="17"/>
      <c r="D10" s="18"/>
      <c r="E10" s="18"/>
      <c r="F10" s="18"/>
      <c r="G10" s="86"/>
      <c r="H10" s="86"/>
      <c r="I10" s="86"/>
      <c r="J10" s="86"/>
    </row>
    <row r="11" spans="1:10" ht="22.5" customHeight="1">
      <c r="A11" s="19" t="s">
        <v>9</v>
      </c>
      <c r="B11" s="20" t="s">
        <v>10</v>
      </c>
      <c r="C11" s="21" t="s">
        <v>11</v>
      </c>
      <c r="D11" s="22">
        <f>D13</f>
        <v>44266.83</v>
      </c>
      <c r="E11" s="22">
        <f>E13</f>
        <v>44266.83</v>
      </c>
      <c r="F11" s="23">
        <f>E11/D11</f>
        <v>1</v>
      </c>
      <c r="G11" s="175">
        <f>G13</f>
        <v>0</v>
      </c>
      <c r="H11" s="175">
        <f>H13</f>
        <v>0</v>
      </c>
      <c r="I11" s="175">
        <f>I13</f>
        <v>0</v>
      </c>
      <c r="J11" s="175">
        <f>J13</f>
        <v>0</v>
      </c>
    </row>
    <row r="12" spans="1:10" ht="12.75">
      <c r="A12" s="24"/>
      <c r="B12" s="25"/>
      <c r="C12" s="26"/>
      <c r="D12" s="27"/>
      <c r="E12" s="27"/>
      <c r="F12" s="41"/>
      <c r="G12" s="176"/>
      <c r="H12" s="176"/>
      <c r="I12" s="176"/>
      <c r="J12" s="176"/>
    </row>
    <row r="13" spans="1:10" ht="12.75">
      <c r="A13" s="28"/>
      <c r="B13" s="29"/>
      <c r="C13" s="30" t="s">
        <v>12</v>
      </c>
      <c r="D13" s="31">
        <f>+D14</f>
        <v>44266.83</v>
      </c>
      <c r="E13" s="31">
        <f>E14</f>
        <v>44266.83</v>
      </c>
      <c r="F13" s="42">
        <f>(E13/D13)</f>
        <v>1</v>
      </c>
      <c r="G13" s="177">
        <f>G14</f>
        <v>0</v>
      </c>
      <c r="H13" s="177">
        <f>H14</f>
        <v>0</v>
      </c>
      <c r="I13" s="177">
        <f>I14</f>
        <v>0</v>
      </c>
      <c r="J13" s="177">
        <f>J14</f>
        <v>0</v>
      </c>
    </row>
    <row r="14" spans="1:10" ht="51">
      <c r="A14" s="291" t="s">
        <v>13</v>
      </c>
      <c r="B14" s="292"/>
      <c r="C14" s="44" t="s">
        <v>138</v>
      </c>
      <c r="D14" s="112">
        <v>44266.83</v>
      </c>
      <c r="E14" s="112">
        <v>44266.83</v>
      </c>
      <c r="F14" s="133">
        <f>(E14/D14)</f>
        <v>1</v>
      </c>
      <c r="G14" s="176">
        <v>0</v>
      </c>
      <c r="H14" s="176">
        <v>0</v>
      </c>
      <c r="I14" s="176">
        <v>0</v>
      </c>
      <c r="J14" s="176">
        <v>0</v>
      </c>
    </row>
    <row r="15" spans="1:10" ht="12.75">
      <c r="A15" s="15"/>
      <c r="B15" s="40"/>
      <c r="C15" s="33"/>
      <c r="D15" s="34"/>
      <c r="E15" s="34"/>
      <c r="F15" s="35"/>
      <c r="G15" s="178"/>
      <c r="H15" s="178"/>
      <c r="I15" s="178"/>
      <c r="J15" s="178"/>
    </row>
    <row r="16" spans="1:10" ht="21.75" customHeight="1">
      <c r="A16" s="19" t="s">
        <v>14</v>
      </c>
      <c r="B16" s="20" t="s">
        <v>15</v>
      </c>
      <c r="C16" s="21" t="s">
        <v>16</v>
      </c>
      <c r="D16" s="22">
        <f>D18+D20</f>
        <v>2000</v>
      </c>
      <c r="E16" s="22">
        <f>E18+E20</f>
        <v>5254.299999999999</v>
      </c>
      <c r="F16" s="23">
        <f>E16/D16</f>
        <v>2.6271499999999994</v>
      </c>
      <c r="G16" s="175">
        <f>G18</f>
        <v>0</v>
      </c>
      <c r="H16" s="175">
        <f>H18</f>
        <v>0</v>
      </c>
      <c r="I16" s="175">
        <f>I18</f>
        <v>0</v>
      </c>
      <c r="J16" s="175">
        <f>J18</f>
        <v>0</v>
      </c>
    </row>
    <row r="17" spans="1:10" ht="12.75">
      <c r="A17" s="24"/>
      <c r="B17" s="25"/>
      <c r="C17" s="26"/>
      <c r="D17" s="27"/>
      <c r="E17" s="27"/>
      <c r="F17" s="41"/>
      <c r="G17" s="176"/>
      <c r="H17" s="176"/>
      <c r="I17" s="176"/>
      <c r="J17" s="176"/>
    </row>
    <row r="18" spans="1:10" ht="12.75">
      <c r="A18" s="28"/>
      <c r="B18" s="29"/>
      <c r="C18" s="30" t="s">
        <v>12</v>
      </c>
      <c r="D18" s="31">
        <f>D19</f>
        <v>2000</v>
      </c>
      <c r="E18" s="31">
        <f>E19</f>
        <v>2845.85</v>
      </c>
      <c r="F18" s="42">
        <f>E18/D18</f>
        <v>1.422925</v>
      </c>
      <c r="G18" s="177">
        <f>G19</f>
        <v>0</v>
      </c>
      <c r="H18" s="177">
        <f>H19</f>
        <v>0</v>
      </c>
      <c r="I18" s="177">
        <f>I19</f>
        <v>0</v>
      </c>
      <c r="J18" s="177">
        <f>J19</f>
        <v>0</v>
      </c>
    </row>
    <row r="19" spans="1:10" ht="25.5">
      <c r="A19" s="293" t="s">
        <v>13</v>
      </c>
      <c r="B19" s="293"/>
      <c r="C19" s="44" t="s">
        <v>17</v>
      </c>
      <c r="D19" s="112">
        <v>2000</v>
      </c>
      <c r="E19" s="112">
        <v>2845.85</v>
      </c>
      <c r="F19" s="126">
        <f>E19/D19</f>
        <v>1.422925</v>
      </c>
      <c r="G19" s="178">
        <v>0</v>
      </c>
      <c r="H19" s="178">
        <v>0</v>
      </c>
      <c r="I19" s="178">
        <v>0</v>
      </c>
      <c r="J19" s="178">
        <v>0</v>
      </c>
    </row>
    <row r="20" spans="1:10" ht="12.75">
      <c r="A20" s="105"/>
      <c r="B20" s="105"/>
      <c r="C20" s="55" t="s">
        <v>101</v>
      </c>
      <c r="D20" s="56">
        <v>0</v>
      </c>
      <c r="E20" s="56">
        <v>2408.45</v>
      </c>
      <c r="F20" s="160"/>
      <c r="G20" s="179">
        <v>0</v>
      </c>
      <c r="H20" s="179">
        <v>0</v>
      </c>
      <c r="I20" s="179">
        <v>0</v>
      </c>
      <c r="J20" s="179">
        <v>0</v>
      </c>
    </row>
    <row r="21" spans="1:10" ht="23.25" customHeight="1">
      <c r="A21" s="306" t="s">
        <v>13</v>
      </c>
      <c r="B21" s="307"/>
      <c r="C21" s="44" t="s">
        <v>97</v>
      </c>
      <c r="D21" s="112">
        <v>0</v>
      </c>
      <c r="E21" s="112">
        <v>2408.45</v>
      </c>
      <c r="F21" s="126"/>
      <c r="G21" s="178">
        <v>0</v>
      </c>
      <c r="H21" s="178">
        <v>0</v>
      </c>
      <c r="I21" s="178">
        <v>0</v>
      </c>
      <c r="J21" s="178">
        <v>0</v>
      </c>
    </row>
    <row r="22" spans="1:10" ht="12.75">
      <c r="A22" s="40"/>
      <c r="B22" s="40"/>
      <c r="C22" s="33"/>
      <c r="D22" s="34"/>
      <c r="E22" s="34"/>
      <c r="F22" s="126"/>
      <c r="G22" s="178"/>
      <c r="H22" s="178"/>
      <c r="I22" s="178"/>
      <c r="J22" s="178"/>
    </row>
    <row r="23" spans="1:10" ht="24" customHeight="1">
      <c r="A23" s="19" t="s">
        <v>18</v>
      </c>
      <c r="B23" s="47" t="s">
        <v>19</v>
      </c>
      <c r="C23" s="48" t="s">
        <v>20</v>
      </c>
      <c r="D23" s="49">
        <f>D25+D28</f>
        <v>800000</v>
      </c>
      <c r="E23" s="49">
        <v>42000</v>
      </c>
      <c r="F23" s="255">
        <f>E23/D23</f>
        <v>0.0525</v>
      </c>
      <c r="G23" s="175">
        <f>G28</f>
        <v>0</v>
      </c>
      <c r="H23" s="175">
        <f>H28</f>
        <v>0</v>
      </c>
      <c r="I23" s="175">
        <f>I28</f>
        <v>0</v>
      </c>
      <c r="J23" s="175">
        <v>0</v>
      </c>
    </row>
    <row r="24" spans="1:10" ht="12.75">
      <c r="A24" s="24"/>
      <c r="B24" s="106"/>
      <c r="C24" s="59"/>
      <c r="D24" s="60"/>
      <c r="E24" s="60"/>
      <c r="F24" s="107"/>
      <c r="G24" s="180"/>
      <c r="H24" s="180"/>
      <c r="I24" s="180"/>
      <c r="J24" s="180"/>
    </row>
    <row r="25" spans="1:10" ht="12.75">
      <c r="A25" s="36"/>
      <c r="B25" s="108"/>
      <c r="C25" s="30" t="s">
        <v>12</v>
      </c>
      <c r="D25" s="31">
        <f>D26</f>
        <v>0</v>
      </c>
      <c r="E25" s="31">
        <v>42000</v>
      </c>
      <c r="F25" s="42">
        <v>0</v>
      </c>
      <c r="G25" s="177">
        <v>0</v>
      </c>
      <c r="H25" s="177">
        <v>0</v>
      </c>
      <c r="I25" s="177">
        <v>0</v>
      </c>
      <c r="J25" s="177">
        <v>0</v>
      </c>
    </row>
    <row r="26" spans="1:10" ht="63.75">
      <c r="A26" s="291" t="s">
        <v>13</v>
      </c>
      <c r="B26" s="292"/>
      <c r="C26" s="37" t="s">
        <v>134</v>
      </c>
      <c r="D26" s="125">
        <v>0</v>
      </c>
      <c r="E26" s="125">
        <v>42000</v>
      </c>
      <c r="F26" s="133">
        <v>0</v>
      </c>
      <c r="G26" s="181">
        <v>0</v>
      </c>
      <c r="H26" s="181">
        <v>0</v>
      </c>
      <c r="I26" s="181">
        <v>0</v>
      </c>
      <c r="J26" s="181">
        <v>0</v>
      </c>
    </row>
    <row r="27" spans="1:10" ht="25.5">
      <c r="A27" s="304"/>
      <c r="B27" s="305"/>
      <c r="C27" s="37" t="s">
        <v>92</v>
      </c>
      <c r="D27" s="38">
        <v>0</v>
      </c>
      <c r="E27" s="38">
        <v>42000</v>
      </c>
      <c r="F27" s="77">
        <v>0</v>
      </c>
      <c r="G27" s="181">
        <v>0</v>
      </c>
      <c r="H27" s="181">
        <v>0</v>
      </c>
      <c r="I27" s="181">
        <v>0</v>
      </c>
      <c r="J27" s="181">
        <v>0</v>
      </c>
    </row>
    <row r="28" spans="1:10" ht="12.75">
      <c r="A28" s="28"/>
      <c r="B28" s="29"/>
      <c r="C28" s="30" t="s">
        <v>21</v>
      </c>
      <c r="D28" s="31">
        <f>D29</f>
        <v>800000</v>
      </c>
      <c r="E28" s="31">
        <f>E29</f>
        <v>0</v>
      </c>
      <c r="F28" s="42">
        <f>E28/D28</f>
        <v>0</v>
      </c>
      <c r="G28" s="177">
        <f>G29</f>
        <v>0</v>
      </c>
      <c r="H28" s="177">
        <f>H29</f>
        <v>0</v>
      </c>
      <c r="I28" s="177">
        <f>I29</f>
        <v>0</v>
      </c>
      <c r="J28" s="177">
        <f>J29</f>
        <v>0</v>
      </c>
    </row>
    <row r="29" spans="1:10" ht="63.75">
      <c r="A29" s="304" t="s">
        <v>13</v>
      </c>
      <c r="B29" s="305"/>
      <c r="C29" s="37" t="s">
        <v>140</v>
      </c>
      <c r="D29" s="125">
        <v>800000</v>
      </c>
      <c r="E29" s="125">
        <v>0</v>
      </c>
      <c r="F29" s="133">
        <f>E29/D29</f>
        <v>0</v>
      </c>
      <c r="G29" s="182">
        <v>0</v>
      </c>
      <c r="H29" s="178">
        <v>0</v>
      </c>
      <c r="I29" s="178">
        <v>0</v>
      </c>
      <c r="J29" s="178">
        <v>0</v>
      </c>
    </row>
    <row r="30" spans="1:10" ht="23.25" customHeight="1">
      <c r="A30" s="109" t="s">
        <v>22</v>
      </c>
      <c r="B30" s="89" t="s">
        <v>57</v>
      </c>
      <c r="C30" s="90" t="s">
        <v>58</v>
      </c>
      <c r="D30" s="91">
        <f>D32+D35</f>
        <v>1227164.06</v>
      </c>
      <c r="E30" s="91">
        <f>E32+E35</f>
        <v>1835535.41</v>
      </c>
      <c r="F30" s="92">
        <f>E30/D30</f>
        <v>1.4957538847739722</v>
      </c>
      <c r="G30" s="183">
        <v>0</v>
      </c>
      <c r="H30" s="183">
        <v>0</v>
      </c>
      <c r="I30" s="183">
        <v>0</v>
      </c>
      <c r="J30" s="183">
        <v>0</v>
      </c>
    </row>
    <row r="31" spans="1:10" ht="12.75">
      <c r="A31" s="32"/>
      <c r="B31" s="32"/>
      <c r="C31" s="37"/>
      <c r="D31" s="38"/>
      <c r="E31" s="38"/>
      <c r="F31" s="39"/>
      <c r="G31" s="178"/>
      <c r="H31" s="178"/>
      <c r="I31" s="178"/>
      <c r="J31" s="178"/>
    </row>
    <row r="32" spans="1:10" ht="12.75">
      <c r="A32" s="32"/>
      <c r="B32" s="28"/>
      <c r="C32" s="30" t="s">
        <v>141</v>
      </c>
      <c r="D32" s="31">
        <f>D34</f>
        <v>0</v>
      </c>
      <c r="E32" s="31">
        <f aca="true" t="shared" si="0" ref="E32:J32">E34</f>
        <v>1435.41</v>
      </c>
      <c r="F32" s="251"/>
      <c r="G32" s="31">
        <f t="shared" si="0"/>
        <v>0</v>
      </c>
      <c r="H32" s="31">
        <f t="shared" si="0"/>
        <v>0</v>
      </c>
      <c r="I32" s="31">
        <f t="shared" si="0"/>
        <v>0</v>
      </c>
      <c r="J32" s="31">
        <f t="shared" si="0"/>
        <v>0</v>
      </c>
    </row>
    <row r="33" spans="1:10" ht="12.75">
      <c r="A33" s="32"/>
      <c r="B33" s="32"/>
      <c r="C33" s="37"/>
      <c r="D33" s="38"/>
      <c r="E33" s="38"/>
      <c r="F33" s="39"/>
      <c r="G33" s="178"/>
      <c r="H33" s="178"/>
      <c r="I33" s="178"/>
      <c r="J33" s="178"/>
    </row>
    <row r="34" spans="1:10" ht="12.75">
      <c r="A34" s="32"/>
      <c r="B34" s="32"/>
      <c r="C34" s="37" t="s">
        <v>142</v>
      </c>
      <c r="D34" s="38"/>
      <c r="E34" s="38">
        <v>1435.41</v>
      </c>
      <c r="F34" s="39"/>
      <c r="G34" s="178">
        <v>0</v>
      </c>
      <c r="H34" s="178">
        <v>0</v>
      </c>
      <c r="I34" s="178">
        <v>0</v>
      </c>
      <c r="J34" s="178">
        <v>0</v>
      </c>
    </row>
    <row r="35" spans="1:10" ht="12.75">
      <c r="A35" s="28"/>
      <c r="B35" s="28"/>
      <c r="C35" s="30" t="s">
        <v>101</v>
      </c>
      <c r="D35" s="31">
        <f>D37</f>
        <v>1227164.06</v>
      </c>
      <c r="E35" s="31">
        <f>E37</f>
        <v>1834100</v>
      </c>
      <c r="F35" s="51">
        <f>E35/D35</f>
        <v>1.4945841878713428</v>
      </c>
      <c r="G35" s="179">
        <v>0</v>
      </c>
      <c r="H35" s="179">
        <v>0</v>
      </c>
      <c r="I35" s="179">
        <v>0</v>
      </c>
      <c r="J35" s="179">
        <v>0</v>
      </c>
    </row>
    <row r="36" spans="1:10" ht="12.75">
      <c r="A36" s="291" t="s">
        <v>106</v>
      </c>
      <c r="B36" s="292"/>
      <c r="C36" s="37"/>
      <c r="D36" s="38"/>
      <c r="E36" s="38"/>
      <c r="F36" s="39"/>
      <c r="G36" s="178"/>
      <c r="H36" s="178"/>
      <c r="I36" s="178"/>
      <c r="J36" s="178"/>
    </row>
    <row r="37" spans="1:10" ht="62.25" customHeight="1">
      <c r="A37" s="308"/>
      <c r="B37" s="309"/>
      <c r="C37" s="37" t="s">
        <v>143</v>
      </c>
      <c r="D37" s="38">
        <f>D38+D39+D40</f>
        <v>1227164.06</v>
      </c>
      <c r="E37" s="38">
        <f aca="true" t="shared" si="1" ref="E37:J37">E38+E39+E40</f>
        <v>1834100</v>
      </c>
      <c r="F37" s="252">
        <f>E37/D37</f>
        <v>1.4945841878713428</v>
      </c>
      <c r="G37" s="38">
        <f t="shared" si="1"/>
        <v>0</v>
      </c>
      <c r="H37" s="38">
        <f t="shared" si="1"/>
        <v>0</v>
      </c>
      <c r="I37" s="38">
        <f t="shared" si="1"/>
        <v>0</v>
      </c>
      <c r="J37" s="38">
        <f t="shared" si="1"/>
        <v>0</v>
      </c>
    </row>
    <row r="38" spans="1:10" ht="85.5" customHeight="1">
      <c r="A38" s="308"/>
      <c r="B38" s="309"/>
      <c r="C38" s="37" t="s">
        <v>144</v>
      </c>
      <c r="D38" s="125">
        <v>627164.06</v>
      </c>
      <c r="E38" s="125">
        <v>223298.59</v>
      </c>
      <c r="F38" s="252">
        <f>E38/D38</f>
        <v>0.3560449398200528</v>
      </c>
      <c r="G38" s="178">
        <v>0</v>
      </c>
      <c r="H38" s="178">
        <v>0</v>
      </c>
      <c r="I38" s="178">
        <v>0</v>
      </c>
      <c r="J38" s="178">
        <v>0</v>
      </c>
    </row>
    <row r="39" spans="1:10" ht="78" customHeight="1">
      <c r="A39" s="308"/>
      <c r="B39" s="309"/>
      <c r="C39" s="37" t="s">
        <v>145</v>
      </c>
      <c r="D39" s="125">
        <v>0</v>
      </c>
      <c r="E39" s="125">
        <v>1060801.41</v>
      </c>
      <c r="F39" s="252"/>
      <c r="G39" s="178">
        <v>0</v>
      </c>
      <c r="H39" s="178">
        <v>0</v>
      </c>
      <c r="I39" s="178">
        <v>0</v>
      </c>
      <c r="J39" s="178">
        <v>0</v>
      </c>
    </row>
    <row r="40" spans="1:10" ht="76.5">
      <c r="A40" s="304"/>
      <c r="B40" s="305"/>
      <c r="C40" s="37" t="s">
        <v>146</v>
      </c>
      <c r="D40" s="125">
        <v>600000</v>
      </c>
      <c r="E40" s="125">
        <v>550000</v>
      </c>
      <c r="F40" s="252">
        <f>E40/D40</f>
        <v>0.9166666666666666</v>
      </c>
      <c r="G40" s="178">
        <v>0</v>
      </c>
      <c r="H40" s="178">
        <v>0</v>
      </c>
      <c r="I40" s="178">
        <v>0</v>
      </c>
      <c r="J40" s="178">
        <v>0</v>
      </c>
    </row>
    <row r="41" spans="1:10" ht="12.75">
      <c r="A41" s="15"/>
      <c r="B41" s="52"/>
      <c r="C41" s="33"/>
      <c r="D41" s="34"/>
      <c r="E41" s="34"/>
      <c r="F41" s="39"/>
      <c r="G41" s="178"/>
      <c r="H41" s="178"/>
      <c r="I41" s="178"/>
      <c r="J41" s="178"/>
    </row>
    <row r="42" spans="1:10" ht="23.25" customHeight="1">
      <c r="A42" s="19" t="s">
        <v>22</v>
      </c>
      <c r="B42" s="20">
        <v>700</v>
      </c>
      <c r="C42" s="21" t="s">
        <v>23</v>
      </c>
      <c r="D42" s="22">
        <f>D44+D53</f>
        <v>1274600</v>
      </c>
      <c r="E42" s="22">
        <f>E44+E53</f>
        <v>291782.82</v>
      </c>
      <c r="F42" s="58">
        <f>(E42/D42)</f>
        <v>0.22892108896908836</v>
      </c>
      <c r="G42" s="22">
        <f>G44+G53</f>
        <v>27680.16</v>
      </c>
      <c r="H42" s="22">
        <f>H44+H53</f>
        <v>457.96</v>
      </c>
      <c r="I42" s="22">
        <f>I44+I53</f>
        <v>0</v>
      </c>
      <c r="J42" s="22">
        <f>J44+J53</f>
        <v>0</v>
      </c>
    </row>
    <row r="43" spans="1:10" ht="12.75">
      <c r="A43" s="24"/>
      <c r="B43" s="25"/>
      <c r="C43" s="26"/>
      <c r="D43" s="27"/>
      <c r="E43" s="27"/>
      <c r="F43" s="41"/>
      <c r="G43" s="176"/>
      <c r="H43" s="176"/>
      <c r="I43" s="176"/>
      <c r="J43" s="176"/>
    </row>
    <row r="44" spans="1:10" ht="12.75">
      <c r="A44" s="53"/>
      <c r="B44" s="54"/>
      <c r="C44" s="55" t="s">
        <v>12</v>
      </c>
      <c r="D44" s="56">
        <f>SUM(D46:D52)</f>
        <v>388600</v>
      </c>
      <c r="E44" s="56">
        <f aca="true" t="shared" si="2" ref="E44:J44">SUM(E46:E52)</f>
        <v>204836.82</v>
      </c>
      <c r="F44" s="144">
        <f>(E44/D44)</f>
        <v>0.5271148224395266</v>
      </c>
      <c r="G44" s="56">
        <f t="shared" si="2"/>
        <v>27680.16</v>
      </c>
      <c r="H44" s="56">
        <f t="shared" si="2"/>
        <v>457.96</v>
      </c>
      <c r="I44" s="56">
        <f t="shared" si="2"/>
        <v>0</v>
      </c>
      <c r="J44" s="56">
        <f t="shared" si="2"/>
        <v>0</v>
      </c>
    </row>
    <row r="45" spans="1:10" ht="14.25" customHeight="1">
      <c r="A45" s="261" t="s">
        <v>13</v>
      </c>
      <c r="B45" s="262"/>
      <c r="C45" s="44"/>
      <c r="D45" s="112"/>
      <c r="E45" s="45"/>
      <c r="F45" s="46"/>
      <c r="G45" s="176"/>
      <c r="H45" s="182"/>
      <c r="I45" s="176"/>
      <c r="J45" s="176"/>
    </row>
    <row r="46" spans="1:10" ht="25.5" customHeight="1">
      <c r="A46" s="263"/>
      <c r="B46" s="264"/>
      <c r="C46" s="33" t="s">
        <v>83</v>
      </c>
      <c r="D46" s="112">
        <v>50000</v>
      </c>
      <c r="E46" s="112">
        <v>33644.19</v>
      </c>
      <c r="F46" s="46">
        <f aca="true" t="shared" si="3" ref="F46:F54">E46/D46</f>
        <v>0.6728838</v>
      </c>
      <c r="G46" s="182">
        <v>4393.22</v>
      </c>
      <c r="H46" s="182">
        <v>163.01</v>
      </c>
      <c r="I46" s="178">
        <v>0</v>
      </c>
      <c r="J46" s="178">
        <v>0</v>
      </c>
    </row>
    <row r="47" spans="1:10" ht="12.75">
      <c r="A47" s="263"/>
      <c r="B47" s="264"/>
      <c r="C47" s="33" t="s">
        <v>84</v>
      </c>
      <c r="D47" s="112">
        <v>4100</v>
      </c>
      <c r="E47" s="112">
        <v>4058.63</v>
      </c>
      <c r="F47" s="46">
        <f t="shared" si="3"/>
        <v>0.989909756097561</v>
      </c>
      <c r="G47" s="182">
        <v>0</v>
      </c>
      <c r="H47" s="182">
        <v>0</v>
      </c>
      <c r="I47" s="178">
        <v>0</v>
      </c>
      <c r="J47" s="178">
        <v>0</v>
      </c>
    </row>
    <row r="48" spans="1:10" ht="12.75">
      <c r="A48" s="263"/>
      <c r="B48" s="264"/>
      <c r="C48" s="33" t="s">
        <v>85</v>
      </c>
      <c r="D48" s="132">
        <v>245000</v>
      </c>
      <c r="E48" s="112">
        <v>81200.06</v>
      </c>
      <c r="F48" s="46">
        <f t="shared" si="3"/>
        <v>0.3314288163265306</v>
      </c>
      <c r="G48" s="182">
        <v>3922.42</v>
      </c>
      <c r="H48" s="182">
        <v>5.31</v>
      </c>
      <c r="I48" s="178">
        <v>0</v>
      </c>
      <c r="J48" s="184">
        <v>0</v>
      </c>
    </row>
    <row r="49" spans="1:10" ht="12.75">
      <c r="A49" s="263"/>
      <c r="B49" s="264"/>
      <c r="C49" s="33" t="s">
        <v>86</v>
      </c>
      <c r="D49" s="132">
        <v>1500</v>
      </c>
      <c r="E49" s="112">
        <v>32985.32</v>
      </c>
      <c r="F49" s="46">
        <f t="shared" si="3"/>
        <v>21.990213333333333</v>
      </c>
      <c r="G49" s="182">
        <v>10802.82</v>
      </c>
      <c r="H49" s="182">
        <v>255.18</v>
      </c>
      <c r="I49" s="178">
        <v>0</v>
      </c>
      <c r="J49" s="178">
        <v>0</v>
      </c>
    </row>
    <row r="50" spans="1:10" ht="12.75">
      <c r="A50" s="263"/>
      <c r="B50" s="264"/>
      <c r="C50" s="33" t="s">
        <v>87</v>
      </c>
      <c r="D50" s="112">
        <v>87000</v>
      </c>
      <c r="E50" s="112">
        <v>51587.44</v>
      </c>
      <c r="F50" s="46">
        <f t="shared" si="3"/>
        <v>0.5929590804597702</v>
      </c>
      <c r="G50" s="182">
        <v>6301.05</v>
      </c>
      <c r="H50" s="182">
        <v>34</v>
      </c>
      <c r="I50" s="178">
        <v>0</v>
      </c>
      <c r="J50" s="178">
        <v>0</v>
      </c>
    </row>
    <row r="51" spans="1:10" ht="12.75">
      <c r="A51" s="263"/>
      <c r="B51" s="264"/>
      <c r="C51" s="33" t="s">
        <v>88</v>
      </c>
      <c r="D51" s="112">
        <v>1000</v>
      </c>
      <c r="E51" s="112">
        <v>178.18</v>
      </c>
      <c r="F51" s="46">
        <f t="shared" si="3"/>
        <v>0.17818</v>
      </c>
      <c r="G51" s="182">
        <v>190.65</v>
      </c>
      <c r="H51" s="182">
        <v>0.46</v>
      </c>
      <c r="I51" s="185">
        <v>0</v>
      </c>
      <c r="J51" s="178">
        <v>0</v>
      </c>
    </row>
    <row r="52" spans="1:10" ht="12.75">
      <c r="A52" s="263"/>
      <c r="B52" s="264"/>
      <c r="C52" s="33" t="s">
        <v>105</v>
      </c>
      <c r="D52" s="112">
        <v>0</v>
      </c>
      <c r="E52" s="112">
        <v>1183</v>
      </c>
      <c r="F52" s="46"/>
      <c r="G52" s="182">
        <v>2070</v>
      </c>
      <c r="H52" s="182">
        <v>0</v>
      </c>
      <c r="I52" s="178">
        <v>0</v>
      </c>
      <c r="J52" s="178">
        <v>0</v>
      </c>
    </row>
    <row r="53" spans="1:10" ht="12.75">
      <c r="A53" s="54"/>
      <c r="B53" s="54"/>
      <c r="C53" s="55" t="s">
        <v>21</v>
      </c>
      <c r="D53" s="56">
        <f>SUM(D54:D55)</f>
        <v>886000</v>
      </c>
      <c r="E53" s="56">
        <f>SUM(E54:E55)</f>
        <v>86946</v>
      </c>
      <c r="F53" s="57">
        <f t="shared" si="3"/>
        <v>0.0981331828442438</v>
      </c>
      <c r="G53" s="179">
        <f>G54</f>
        <v>0</v>
      </c>
      <c r="H53" s="179">
        <f>SUM(H54:H54)</f>
        <v>0</v>
      </c>
      <c r="I53" s="179">
        <f>SUM(I54:I54)</f>
        <v>0</v>
      </c>
      <c r="J53" s="179">
        <f>SUM(J54:J54)</f>
        <v>0</v>
      </c>
    </row>
    <row r="54" spans="1:10" ht="38.25">
      <c r="A54" s="293" t="s">
        <v>13</v>
      </c>
      <c r="B54" s="293"/>
      <c r="C54" s="44" t="s">
        <v>24</v>
      </c>
      <c r="D54" s="112">
        <v>886000</v>
      </c>
      <c r="E54" s="112">
        <v>69655</v>
      </c>
      <c r="F54" s="46">
        <f t="shared" si="3"/>
        <v>0.07861738148984199</v>
      </c>
      <c r="G54" s="176">
        <v>0</v>
      </c>
      <c r="H54" s="176">
        <v>0</v>
      </c>
      <c r="I54" s="176">
        <v>0</v>
      </c>
      <c r="J54" s="186">
        <v>0</v>
      </c>
    </row>
    <row r="55" spans="1:10" ht="35.25" customHeight="1">
      <c r="A55" s="40"/>
      <c r="B55" s="40"/>
      <c r="C55" s="44" t="s">
        <v>147</v>
      </c>
      <c r="D55" s="112">
        <v>0</v>
      </c>
      <c r="E55" s="112">
        <v>17291</v>
      </c>
      <c r="F55" s="46"/>
      <c r="G55" s="176">
        <v>0</v>
      </c>
      <c r="H55" s="176">
        <v>0</v>
      </c>
      <c r="I55" s="176">
        <v>0</v>
      </c>
      <c r="J55" s="186">
        <v>0</v>
      </c>
    </row>
    <row r="56" spans="1:10" ht="12.75">
      <c r="A56" s="15"/>
      <c r="B56" s="40"/>
      <c r="C56" s="33"/>
      <c r="D56" s="112"/>
      <c r="E56" s="112"/>
      <c r="F56" s="126"/>
      <c r="G56" s="178"/>
      <c r="H56" s="178"/>
      <c r="I56" s="178"/>
      <c r="J56" s="178"/>
    </row>
    <row r="57" spans="1:10" ht="25.5" customHeight="1">
      <c r="A57" s="19" t="s">
        <v>25</v>
      </c>
      <c r="B57" s="19" t="s">
        <v>26</v>
      </c>
      <c r="C57" s="48" t="s">
        <v>27</v>
      </c>
      <c r="D57" s="49">
        <f>D59</f>
        <v>700</v>
      </c>
      <c r="E57" s="49">
        <f>E59</f>
        <v>0</v>
      </c>
      <c r="F57" s="58">
        <f>(E57/D57)</f>
        <v>0</v>
      </c>
      <c r="G57" s="175">
        <f>G59</f>
        <v>0</v>
      </c>
      <c r="H57" s="175">
        <f>H59</f>
        <v>0</v>
      </c>
      <c r="I57" s="175">
        <f>I59</f>
        <v>0</v>
      </c>
      <c r="J57" s="175">
        <f>J59</f>
        <v>0</v>
      </c>
    </row>
    <row r="58" spans="1:10" ht="12.75">
      <c r="A58" s="24"/>
      <c r="B58" s="24"/>
      <c r="C58" s="59"/>
      <c r="D58" s="60"/>
      <c r="E58" s="45"/>
      <c r="F58" s="46"/>
      <c r="G58" s="178"/>
      <c r="H58" s="178"/>
      <c r="I58" s="178"/>
      <c r="J58" s="178"/>
    </row>
    <row r="59" spans="1:10" ht="12.75">
      <c r="A59" s="28"/>
      <c r="B59" s="28"/>
      <c r="C59" s="30" t="s">
        <v>12</v>
      </c>
      <c r="D59" s="31">
        <f>D60+D61</f>
        <v>700</v>
      </c>
      <c r="E59" s="31">
        <f>E60+E61</f>
        <v>0</v>
      </c>
      <c r="F59" s="42">
        <f>E59/D59</f>
        <v>0</v>
      </c>
      <c r="G59" s="187">
        <f>SUM(G61)</f>
        <v>0</v>
      </c>
      <c r="H59" s="187">
        <f>SUM(H61)</f>
        <v>0</v>
      </c>
      <c r="I59" s="187">
        <f>SUM(I61)</f>
        <v>0</v>
      </c>
      <c r="J59" s="187">
        <f>SUM(J61)</f>
        <v>0</v>
      </c>
    </row>
    <row r="60" spans="1:10" ht="12.75">
      <c r="A60" s="32"/>
      <c r="B60" s="32"/>
      <c r="C60" s="37"/>
      <c r="D60" s="38"/>
      <c r="E60" s="38"/>
      <c r="F60" s="77"/>
      <c r="G60" s="188">
        <v>0</v>
      </c>
      <c r="H60" s="188">
        <v>0</v>
      </c>
      <c r="I60" s="188">
        <v>0</v>
      </c>
      <c r="J60" s="188">
        <v>0</v>
      </c>
    </row>
    <row r="61" spans="1:10" ht="63.75">
      <c r="A61" s="293" t="s">
        <v>13</v>
      </c>
      <c r="B61" s="293"/>
      <c r="C61" s="100" t="s">
        <v>107</v>
      </c>
      <c r="D61" s="45">
        <v>700</v>
      </c>
      <c r="E61" s="45">
        <v>0</v>
      </c>
      <c r="F61" s="46">
        <f>E61/D61</f>
        <v>0</v>
      </c>
      <c r="G61" s="178">
        <v>0</v>
      </c>
      <c r="H61" s="178">
        <v>0</v>
      </c>
      <c r="I61" s="178">
        <v>0</v>
      </c>
      <c r="J61" s="178">
        <v>0</v>
      </c>
    </row>
    <row r="62" spans="1:10" ht="12.75">
      <c r="A62" s="15"/>
      <c r="B62" s="52"/>
      <c r="C62" s="33"/>
      <c r="D62" s="34"/>
      <c r="E62" s="34"/>
      <c r="F62" s="43"/>
      <c r="G62" s="178"/>
      <c r="H62" s="178"/>
      <c r="I62" s="178"/>
      <c r="J62" s="178"/>
    </row>
    <row r="63" spans="1:10" ht="26.25" customHeight="1">
      <c r="A63" s="19" t="s">
        <v>28</v>
      </c>
      <c r="B63" s="20">
        <v>750</v>
      </c>
      <c r="C63" s="21" t="s">
        <v>29</v>
      </c>
      <c r="D63" s="22">
        <f>D65</f>
        <v>102323</v>
      </c>
      <c r="E63" s="22">
        <f>E65</f>
        <v>63956.130000000005</v>
      </c>
      <c r="F63" s="23">
        <f>E63/D63</f>
        <v>0.6250415840035966</v>
      </c>
      <c r="G63" s="189">
        <f>G65</f>
        <v>8106.94</v>
      </c>
      <c r="H63" s="189">
        <f>H65</f>
        <v>0.07</v>
      </c>
      <c r="I63" s="189">
        <v>0</v>
      </c>
      <c r="J63" s="189">
        <v>0</v>
      </c>
    </row>
    <row r="64" spans="1:10" ht="12.75">
      <c r="A64" s="15"/>
      <c r="B64" s="16"/>
      <c r="C64" s="17"/>
      <c r="D64" s="61"/>
      <c r="E64" s="61"/>
      <c r="F64" s="35"/>
      <c r="G64" s="178"/>
      <c r="H64" s="178"/>
      <c r="I64" s="178"/>
      <c r="J64" s="178"/>
    </row>
    <row r="65" spans="1:10" ht="12.75">
      <c r="A65" s="28"/>
      <c r="B65" s="29"/>
      <c r="C65" s="30" t="s">
        <v>12</v>
      </c>
      <c r="D65" s="31">
        <f>D66+D67+D68+D69</f>
        <v>102323</v>
      </c>
      <c r="E65" s="31">
        <f>E66+E67+E68+E69+E70+E71</f>
        <v>63956.130000000005</v>
      </c>
      <c r="F65" s="42">
        <f>E65/D65</f>
        <v>0.6250415840035966</v>
      </c>
      <c r="G65" s="177">
        <f>SUM(G66:G71)</f>
        <v>8106.94</v>
      </c>
      <c r="H65" s="177">
        <f>SUM(H66:H71)</f>
        <v>0.07</v>
      </c>
      <c r="I65" s="177">
        <f>SUM(I66:I71)</f>
        <v>0</v>
      </c>
      <c r="J65" s="177">
        <f>SUM(J66:J71)</f>
        <v>0</v>
      </c>
    </row>
    <row r="66" spans="1:10" ht="63.75">
      <c r="A66" s="261" t="s">
        <v>13</v>
      </c>
      <c r="B66" s="262"/>
      <c r="C66" s="44" t="s">
        <v>139</v>
      </c>
      <c r="D66" s="125">
        <v>70523</v>
      </c>
      <c r="E66" s="125">
        <v>38121</v>
      </c>
      <c r="F66" s="133">
        <f>E66/D66</f>
        <v>0.5405470555705231</v>
      </c>
      <c r="G66" s="190">
        <v>0</v>
      </c>
      <c r="H66" s="182">
        <v>0</v>
      </c>
      <c r="I66" s="178">
        <v>0</v>
      </c>
      <c r="J66" s="178">
        <v>0</v>
      </c>
    </row>
    <row r="67" spans="1:10" ht="63.75">
      <c r="A67" s="263"/>
      <c r="B67" s="264"/>
      <c r="C67" s="44" t="s">
        <v>148</v>
      </c>
      <c r="D67" s="125">
        <v>800</v>
      </c>
      <c r="E67" s="125">
        <v>4.65</v>
      </c>
      <c r="F67" s="133">
        <f>E67/D67</f>
        <v>0.005812500000000001</v>
      </c>
      <c r="G67" s="182">
        <v>0</v>
      </c>
      <c r="H67" s="182">
        <v>0</v>
      </c>
      <c r="I67" s="178">
        <v>0</v>
      </c>
      <c r="J67" s="178">
        <v>0</v>
      </c>
    </row>
    <row r="68" spans="1:10" ht="25.5">
      <c r="A68" s="263"/>
      <c r="B68" s="264"/>
      <c r="C68" s="44" t="s">
        <v>149</v>
      </c>
      <c r="D68" s="125">
        <v>30000</v>
      </c>
      <c r="E68" s="125">
        <v>23408.47</v>
      </c>
      <c r="F68" s="133">
        <f>E68/D68</f>
        <v>0.7802823333333334</v>
      </c>
      <c r="G68" s="182">
        <v>4.27</v>
      </c>
      <c r="H68" s="191">
        <v>0</v>
      </c>
      <c r="I68" s="178">
        <v>0</v>
      </c>
      <c r="J68" s="178">
        <v>0</v>
      </c>
    </row>
    <row r="69" spans="1:10" ht="25.5">
      <c r="A69" s="263"/>
      <c r="B69" s="264"/>
      <c r="C69" s="44" t="s">
        <v>80</v>
      </c>
      <c r="D69" s="125">
        <v>1000</v>
      </c>
      <c r="E69" s="125">
        <v>308.61</v>
      </c>
      <c r="F69" s="133">
        <f>E69/D69</f>
        <v>0.30861</v>
      </c>
      <c r="G69" s="192">
        <v>223.67</v>
      </c>
      <c r="H69" s="182">
        <v>0.07</v>
      </c>
      <c r="I69" s="178">
        <v>0</v>
      </c>
      <c r="J69" s="178">
        <v>0</v>
      </c>
    </row>
    <row r="70" spans="1:10" ht="25.5">
      <c r="A70" s="263"/>
      <c r="B70" s="264"/>
      <c r="C70" s="44" t="s">
        <v>93</v>
      </c>
      <c r="D70" s="125">
        <v>0</v>
      </c>
      <c r="E70" s="125">
        <v>1874.4</v>
      </c>
      <c r="F70" s="133"/>
      <c r="G70" s="192">
        <v>178</v>
      </c>
      <c r="H70" s="182">
        <v>0</v>
      </c>
      <c r="I70" s="178">
        <v>0</v>
      </c>
      <c r="J70" s="178">
        <v>0</v>
      </c>
    </row>
    <row r="71" spans="1:10" ht="12.75">
      <c r="A71" s="263"/>
      <c r="B71" s="264"/>
      <c r="C71" s="44" t="s">
        <v>54</v>
      </c>
      <c r="D71" s="38">
        <v>0</v>
      </c>
      <c r="E71" s="125">
        <v>239</v>
      </c>
      <c r="F71" s="133"/>
      <c r="G71" s="182">
        <v>7701</v>
      </c>
      <c r="H71" s="178">
        <v>0</v>
      </c>
      <c r="I71" s="178">
        <v>0</v>
      </c>
      <c r="J71" s="178">
        <v>0</v>
      </c>
    </row>
    <row r="72" spans="1:10" ht="12.75">
      <c r="A72" s="15"/>
      <c r="B72" s="52"/>
      <c r="C72" s="33"/>
      <c r="D72" s="34"/>
      <c r="E72" s="112"/>
      <c r="F72" s="126"/>
      <c r="G72" s="182"/>
      <c r="H72" s="178"/>
      <c r="I72" s="178"/>
      <c r="J72" s="178"/>
    </row>
    <row r="73" spans="1:10" ht="38.25">
      <c r="A73" s="19" t="s">
        <v>30</v>
      </c>
      <c r="B73" s="20">
        <v>751</v>
      </c>
      <c r="C73" s="21" t="s">
        <v>31</v>
      </c>
      <c r="D73" s="22">
        <f>D75</f>
        <v>3436</v>
      </c>
      <c r="E73" s="22">
        <f>E75</f>
        <v>1816</v>
      </c>
      <c r="F73" s="23">
        <f>E73/D73</f>
        <v>0.5285215366705471</v>
      </c>
      <c r="G73" s="175">
        <f>G75</f>
        <v>0</v>
      </c>
      <c r="H73" s="175">
        <f>H75</f>
        <v>0</v>
      </c>
      <c r="I73" s="175">
        <f>I75</f>
        <v>0</v>
      </c>
      <c r="J73" s="175">
        <f>J75</f>
        <v>0</v>
      </c>
    </row>
    <row r="74" spans="1:10" ht="12.75">
      <c r="A74" s="15"/>
      <c r="B74" s="16"/>
      <c r="C74" s="17"/>
      <c r="D74" s="61"/>
      <c r="E74" s="61"/>
      <c r="F74" s="62"/>
      <c r="G74" s="178"/>
      <c r="H74" s="178"/>
      <c r="I74" s="178"/>
      <c r="J74" s="178"/>
    </row>
    <row r="75" spans="1:10" ht="15" customHeight="1">
      <c r="A75" s="28"/>
      <c r="B75" s="29"/>
      <c r="C75" s="30" t="s">
        <v>12</v>
      </c>
      <c r="D75" s="31">
        <f>D76+D77+D78</f>
        <v>3436</v>
      </c>
      <c r="E75" s="31">
        <f>SUM(E76:E78)</f>
        <v>1816</v>
      </c>
      <c r="F75" s="57">
        <f>E75/D75</f>
        <v>0.5285215366705471</v>
      </c>
      <c r="G75" s="177">
        <f>SUM(G76:G78)</f>
        <v>0</v>
      </c>
      <c r="H75" s="177">
        <f>SUM(H76:H78)</f>
        <v>0</v>
      </c>
      <c r="I75" s="177">
        <f>SUM(I76:I78)</f>
        <v>0</v>
      </c>
      <c r="J75" s="177">
        <f>SUM(J76:J78)</f>
        <v>0</v>
      </c>
    </row>
    <row r="76" spans="1:10" ht="57" customHeight="1">
      <c r="A76" s="293" t="s">
        <v>13</v>
      </c>
      <c r="B76" s="293"/>
      <c r="C76" s="44" t="s">
        <v>150</v>
      </c>
      <c r="D76" s="45">
        <v>3300</v>
      </c>
      <c r="E76" s="45">
        <v>1680</v>
      </c>
      <c r="F76" s="46">
        <f>E76/D76</f>
        <v>0.509090909090909</v>
      </c>
      <c r="G76" s="178">
        <v>0</v>
      </c>
      <c r="H76" s="178">
        <v>0</v>
      </c>
      <c r="I76" s="178">
        <v>0</v>
      </c>
      <c r="J76" s="178">
        <v>0</v>
      </c>
    </row>
    <row r="77" spans="1:10" ht="12.75" hidden="1">
      <c r="A77" s="293"/>
      <c r="B77" s="293"/>
      <c r="C77" s="44"/>
      <c r="D77" s="45"/>
      <c r="E77" s="45"/>
      <c r="F77" s="46"/>
      <c r="G77" s="178">
        <v>0</v>
      </c>
      <c r="H77" s="193">
        <v>0</v>
      </c>
      <c r="I77" s="178">
        <v>0</v>
      </c>
      <c r="J77" s="178">
        <v>0</v>
      </c>
    </row>
    <row r="78" spans="1:10" ht="71.25" customHeight="1">
      <c r="A78" s="293"/>
      <c r="B78" s="293"/>
      <c r="C78" s="44" t="s">
        <v>151</v>
      </c>
      <c r="D78" s="45">
        <v>136</v>
      </c>
      <c r="E78" s="45">
        <v>136</v>
      </c>
      <c r="F78" s="46">
        <f>(E78/D78)</f>
        <v>1</v>
      </c>
      <c r="G78" s="178">
        <v>0</v>
      </c>
      <c r="H78" s="193">
        <v>0</v>
      </c>
      <c r="I78" s="194">
        <v>0</v>
      </c>
      <c r="J78" s="178">
        <v>0</v>
      </c>
    </row>
    <row r="79" spans="1:10" ht="12.75">
      <c r="A79" s="15"/>
      <c r="B79" s="52"/>
      <c r="C79" s="63"/>
      <c r="D79" s="34"/>
      <c r="E79" s="34"/>
      <c r="F79" s="35"/>
      <c r="G79" s="186"/>
      <c r="H79" s="178"/>
      <c r="I79" s="178"/>
      <c r="J79" s="178"/>
    </row>
    <row r="80" spans="1:10" ht="25.5">
      <c r="A80" s="19" t="s">
        <v>32</v>
      </c>
      <c r="B80" s="20">
        <v>754</v>
      </c>
      <c r="C80" s="21" t="s">
        <v>33</v>
      </c>
      <c r="D80" s="22">
        <f>D82+D85</f>
        <v>115957.96</v>
      </c>
      <c r="E80" s="22">
        <f>E82+E85</f>
        <v>120599.03</v>
      </c>
      <c r="F80" s="23">
        <f>E80/D80</f>
        <v>1.040023729289477</v>
      </c>
      <c r="G80" s="189">
        <f>G82</f>
        <v>0</v>
      </c>
      <c r="H80" s="189">
        <f>H82</f>
        <v>0</v>
      </c>
      <c r="I80" s="189">
        <f>I82</f>
        <v>0</v>
      </c>
      <c r="J80" s="189">
        <f>J82</f>
        <v>0</v>
      </c>
    </row>
    <row r="81" spans="1:10" ht="12.75">
      <c r="A81" s="24"/>
      <c r="B81" s="25"/>
      <c r="C81" s="26"/>
      <c r="D81" s="27"/>
      <c r="E81" s="27"/>
      <c r="F81" s="41"/>
      <c r="G81" s="176"/>
      <c r="H81" s="176"/>
      <c r="I81" s="176">
        <v>0</v>
      </c>
      <c r="J81" s="176"/>
    </row>
    <row r="82" spans="1:10" ht="12.75">
      <c r="A82" s="28"/>
      <c r="B82" s="29"/>
      <c r="C82" s="30" t="s">
        <v>12</v>
      </c>
      <c r="D82" s="31">
        <f>D84</f>
        <v>1100</v>
      </c>
      <c r="E82" s="31">
        <f>E83+E84</f>
        <v>5741.07</v>
      </c>
      <c r="F82" s="57">
        <f>E82/D82</f>
        <v>5.219154545454545</v>
      </c>
      <c r="G82" s="177">
        <f>G84</f>
        <v>0</v>
      </c>
      <c r="H82" s="177">
        <f>H84</f>
        <v>0</v>
      </c>
      <c r="I82" s="177">
        <f>I84</f>
        <v>0</v>
      </c>
      <c r="J82" s="177">
        <f>J84</f>
        <v>0</v>
      </c>
    </row>
    <row r="83" spans="1:10" ht="12.75">
      <c r="A83" s="28"/>
      <c r="B83" s="145"/>
      <c r="C83" s="110" t="s">
        <v>127</v>
      </c>
      <c r="D83" s="125">
        <v>0</v>
      </c>
      <c r="E83" s="125">
        <v>4641.07</v>
      </c>
      <c r="F83" s="126"/>
      <c r="G83" s="195">
        <v>0</v>
      </c>
      <c r="H83" s="195">
        <v>0</v>
      </c>
      <c r="I83" s="195">
        <v>0</v>
      </c>
      <c r="J83" s="177"/>
    </row>
    <row r="84" spans="1:10" ht="38.25">
      <c r="A84" s="300" t="s">
        <v>13</v>
      </c>
      <c r="B84" s="300"/>
      <c r="C84" s="134" t="s">
        <v>152</v>
      </c>
      <c r="D84" s="112">
        <v>1100</v>
      </c>
      <c r="E84" s="112">
        <v>1100</v>
      </c>
      <c r="F84" s="46">
        <f>E84/D84</f>
        <v>1</v>
      </c>
      <c r="G84" s="178">
        <v>0</v>
      </c>
      <c r="H84" s="178">
        <v>0</v>
      </c>
      <c r="I84" s="178">
        <v>0</v>
      </c>
      <c r="J84" s="178">
        <v>0</v>
      </c>
    </row>
    <row r="85" spans="1:10" ht="12.75">
      <c r="A85" s="28"/>
      <c r="B85" s="28"/>
      <c r="C85" s="55" t="s">
        <v>102</v>
      </c>
      <c r="D85" s="56">
        <f>D86</f>
        <v>114857.96</v>
      </c>
      <c r="E85" s="56">
        <f>E86</f>
        <v>114857.96</v>
      </c>
      <c r="F85" s="57">
        <f>E85/D85</f>
        <v>1</v>
      </c>
      <c r="G85" s="179">
        <v>0</v>
      </c>
      <c r="H85" s="179">
        <v>0</v>
      </c>
      <c r="I85" s="179">
        <v>0</v>
      </c>
      <c r="J85" s="179">
        <v>0</v>
      </c>
    </row>
    <row r="86" spans="1:10" ht="76.5">
      <c r="A86" s="291" t="s">
        <v>13</v>
      </c>
      <c r="B86" s="292"/>
      <c r="C86" s="135" t="s">
        <v>153</v>
      </c>
      <c r="D86" s="112">
        <v>114857.96</v>
      </c>
      <c r="E86" s="112">
        <v>114857.96</v>
      </c>
      <c r="F86" s="46">
        <f>E86/D86</f>
        <v>1</v>
      </c>
      <c r="G86" s="178">
        <v>0</v>
      </c>
      <c r="H86" s="178">
        <v>0</v>
      </c>
      <c r="I86" s="178">
        <v>0</v>
      </c>
      <c r="J86" s="178">
        <v>0</v>
      </c>
    </row>
    <row r="87" spans="1:10" ht="51">
      <c r="A87" s="304"/>
      <c r="B87" s="305"/>
      <c r="C87" s="135" t="s">
        <v>154</v>
      </c>
      <c r="D87" s="112">
        <v>114857.96</v>
      </c>
      <c r="E87" s="112">
        <v>114587.96</v>
      </c>
      <c r="F87" s="46">
        <f>E87/D87</f>
        <v>0.997649270455439</v>
      </c>
      <c r="G87" s="178">
        <v>0</v>
      </c>
      <c r="H87" s="178">
        <v>0</v>
      </c>
      <c r="I87" s="178">
        <v>0</v>
      </c>
      <c r="J87" s="178">
        <v>0</v>
      </c>
    </row>
    <row r="88" spans="1:10" ht="12.75">
      <c r="A88" s="82"/>
      <c r="B88" s="32"/>
      <c r="C88" s="44"/>
      <c r="D88" s="45"/>
      <c r="E88" s="45"/>
      <c r="F88" s="46"/>
      <c r="G88" s="176"/>
      <c r="H88" s="176"/>
      <c r="I88" s="176"/>
      <c r="J88" s="176"/>
    </row>
    <row r="89" spans="1:10" ht="51">
      <c r="A89" s="19" t="s">
        <v>34</v>
      </c>
      <c r="B89" s="20" t="s">
        <v>111</v>
      </c>
      <c r="C89" s="21" t="s">
        <v>35</v>
      </c>
      <c r="D89" s="22">
        <f>D91</f>
        <v>11031028</v>
      </c>
      <c r="E89" s="22">
        <f>E91</f>
        <v>5569738.450000001</v>
      </c>
      <c r="F89" s="64">
        <f>E89/D89</f>
        <v>0.5049156298034962</v>
      </c>
      <c r="G89" s="189">
        <v>1920445.38</v>
      </c>
      <c r="H89" s="189">
        <f>H91</f>
        <v>22260.140000000003</v>
      </c>
      <c r="I89" s="189">
        <v>182316.57</v>
      </c>
      <c r="J89" s="189">
        <f>J91</f>
        <v>276015.63</v>
      </c>
    </row>
    <row r="90" spans="1:10" ht="12.75">
      <c r="A90" s="24"/>
      <c r="B90" s="25"/>
      <c r="C90" s="113"/>
      <c r="D90" s="27"/>
      <c r="E90" s="27"/>
      <c r="F90" s="35"/>
      <c r="G90" s="176"/>
      <c r="H90" s="176"/>
      <c r="I90" s="176"/>
      <c r="J90" s="176"/>
    </row>
    <row r="91" spans="1:10" ht="12.75">
      <c r="A91" s="28"/>
      <c r="B91" s="29"/>
      <c r="C91" s="146" t="s">
        <v>155</v>
      </c>
      <c r="D91" s="31">
        <f>D93+D94+D95+D96+D97+D98+D99+D100+D101+D102+D103+D104+D105+D106+D107+D108+D109+D110+D111+D112+D113+D114+D115+D116+D117</f>
        <v>11031028</v>
      </c>
      <c r="E91" s="31">
        <f>E93+E94+E95+E96+E97+E98+E99+E100+E101+E102+E103+E104+E105+E106+E107+E108+E109+E110+E111+E112+E113+E114+E116+E117</f>
        <v>5569738.450000001</v>
      </c>
      <c r="F91" s="57">
        <f>E91/D91</f>
        <v>0.5049156298034962</v>
      </c>
      <c r="G91" s="177">
        <v>1920445.38</v>
      </c>
      <c r="H91" s="177">
        <f>H93+H95+H98+H102+H103+H104+H108+H117</f>
        <v>22260.140000000003</v>
      </c>
      <c r="I91" s="196">
        <f>SUM(I92:I116)</f>
        <v>182316.57</v>
      </c>
      <c r="J91" s="177">
        <f>SUM(J92:J116)</f>
        <v>276015.63</v>
      </c>
    </row>
    <row r="92" spans="1:10" ht="12.75">
      <c r="A92" s="301" t="s">
        <v>13</v>
      </c>
      <c r="B92" s="301"/>
      <c r="C92" s="110"/>
      <c r="D92" s="111"/>
      <c r="E92" s="112"/>
      <c r="F92" s="46"/>
      <c r="G92" s="176"/>
      <c r="H92" s="176"/>
      <c r="I92" s="176"/>
      <c r="J92" s="176"/>
    </row>
    <row r="93" spans="1:10" ht="38.25">
      <c r="A93" s="301"/>
      <c r="B93" s="301"/>
      <c r="C93" s="44" t="s">
        <v>36</v>
      </c>
      <c r="D93" s="112">
        <v>12000</v>
      </c>
      <c r="E93" s="112">
        <v>6175.77</v>
      </c>
      <c r="F93" s="126">
        <f aca="true" t="shared" si="4" ref="F93:F117">E93/D93</f>
        <v>0.5146475</v>
      </c>
      <c r="G93" s="182">
        <v>15184.98</v>
      </c>
      <c r="H93" s="182">
        <v>29.81</v>
      </c>
      <c r="I93" s="182">
        <v>0</v>
      </c>
      <c r="J93" s="176">
        <v>0</v>
      </c>
    </row>
    <row r="94" spans="1:10" ht="51">
      <c r="A94" s="301"/>
      <c r="B94" s="301"/>
      <c r="C94" s="44" t="s">
        <v>37</v>
      </c>
      <c r="D94" s="112">
        <v>500</v>
      </c>
      <c r="E94" s="112">
        <v>144.7</v>
      </c>
      <c r="F94" s="126">
        <f t="shared" si="4"/>
        <v>0.2894</v>
      </c>
      <c r="G94" s="182">
        <v>0</v>
      </c>
      <c r="H94" s="182">
        <v>0</v>
      </c>
      <c r="I94" s="182">
        <v>0</v>
      </c>
      <c r="J94" s="176">
        <v>0</v>
      </c>
    </row>
    <row r="95" spans="1:10" ht="38.25">
      <c r="A95" s="301"/>
      <c r="B95" s="301"/>
      <c r="C95" s="44" t="s">
        <v>156</v>
      </c>
      <c r="D95" s="112">
        <v>3343708</v>
      </c>
      <c r="E95" s="112">
        <v>1753266.22</v>
      </c>
      <c r="F95" s="126">
        <f t="shared" si="4"/>
        <v>0.5243478856407318</v>
      </c>
      <c r="G95" s="182">
        <v>94182.79</v>
      </c>
      <c r="H95" s="182">
        <v>95.32</v>
      </c>
      <c r="I95" s="182">
        <v>39113.06</v>
      </c>
      <c r="J95" s="197">
        <v>275025.17</v>
      </c>
    </row>
    <row r="96" spans="1:10" ht="25.5">
      <c r="A96" s="301"/>
      <c r="B96" s="301"/>
      <c r="C96" s="44" t="s">
        <v>75</v>
      </c>
      <c r="D96" s="112">
        <v>15912</v>
      </c>
      <c r="E96" s="112">
        <v>10088</v>
      </c>
      <c r="F96" s="126">
        <f t="shared" si="4"/>
        <v>0.6339869281045751</v>
      </c>
      <c r="G96" s="182">
        <v>26</v>
      </c>
      <c r="H96" s="182">
        <v>0</v>
      </c>
      <c r="I96" s="182">
        <v>0</v>
      </c>
      <c r="J96" s="198">
        <v>0</v>
      </c>
    </row>
    <row r="97" spans="1:10" ht="25.5">
      <c r="A97" s="301"/>
      <c r="B97" s="301"/>
      <c r="C97" s="44" t="s">
        <v>78</v>
      </c>
      <c r="D97" s="112">
        <v>100366</v>
      </c>
      <c r="E97" s="112">
        <v>54138</v>
      </c>
      <c r="F97" s="126">
        <f t="shared" si="4"/>
        <v>0.5394057748639978</v>
      </c>
      <c r="G97" s="199">
        <v>0</v>
      </c>
      <c r="H97" s="182">
        <v>0</v>
      </c>
      <c r="I97" s="182">
        <v>0</v>
      </c>
      <c r="J97" s="176">
        <v>0</v>
      </c>
    </row>
    <row r="98" spans="1:10" ht="38.25">
      <c r="A98" s="301"/>
      <c r="B98" s="301"/>
      <c r="C98" s="44" t="s">
        <v>79</v>
      </c>
      <c r="D98" s="112">
        <v>24918</v>
      </c>
      <c r="E98" s="112">
        <v>27607</v>
      </c>
      <c r="F98" s="126">
        <f t="shared" si="4"/>
        <v>1.1079139577815234</v>
      </c>
      <c r="G98" s="182">
        <v>566</v>
      </c>
      <c r="H98" s="182">
        <v>0.2</v>
      </c>
      <c r="I98" s="182">
        <v>9753.9</v>
      </c>
      <c r="J98" s="176">
        <v>897.5</v>
      </c>
    </row>
    <row r="99" spans="1:10" ht="38.25">
      <c r="A99" s="301"/>
      <c r="B99" s="301"/>
      <c r="C99" s="44" t="s">
        <v>76</v>
      </c>
      <c r="D99" s="112">
        <v>3000</v>
      </c>
      <c r="E99" s="112">
        <v>40</v>
      </c>
      <c r="F99" s="126">
        <f t="shared" si="4"/>
        <v>0.013333333333333334</v>
      </c>
      <c r="G99" s="182">
        <v>0</v>
      </c>
      <c r="H99" s="176">
        <v>0</v>
      </c>
      <c r="I99" s="176">
        <v>0</v>
      </c>
      <c r="J99" s="176">
        <v>0</v>
      </c>
    </row>
    <row r="100" spans="1:10" ht="25.5">
      <c r="A100" s="301"/>
      <c r="B100" s="301"/>
      <c r="C100" s="44" t="s">
        <v>59</v>
      </c>
      <c r="D100" s="112">
        <v>0</v>
      </c>
      <c r="E100" s="112">
        <v>574.6</v>
      </c>
      <c r="F100" s="126"/>
      <c r="G100" s="182">
        <v>233692.91</v>
      </c>
      <c r="H100" s="176">
        <v>0</v>
      </c>
      <c r="I100" s="176">
        <v>0</v>
      </c>
      <c r="J100" s="198">
        <v>0</v>
      </c>
    </row>
    <row r="101" spans="1:10" ht="38.25">
      <c r="A101" s="301"/>
      <c r="B101" s="301"/>
      <c r="C101" s="44" t="s">
        <v>77</v>
      </c>
      <c r="D101" s="114">
        <v>28855</v>
      </c>
      <c r="E101" s="114">
        <v>11624.85</v>
      </c>
      <c r="F101" s="126">
        <f t="shared" si="4"/>
        <v>0.40287125281580316</v>
      </c>
      <c r="G101" s="200">
        <v>0</v>
      </c>
      <c r="H101" s="200">
        <v>0</v>
      </c>
      <c r="I101" s="200">
        <v>0</v>
      </c>
      <c r="J101" s="200">
        <v>0</v>
      </c>
    </row>
    <row r="102" spans="1:10" ht="25.5">
      <c r="A102" s="301"/>
      <c r="B102" s="301"/>
      <c r="C102" s="75" t="s">
        <v>60</v>
      </c>
      <c r="D102" s="114">
        <v>1604814</v>
      </c>
      <c r="E102" s="114">
        <v>991328.72</v>
      </c>
      <c r="F102" s="126">
        <f t="shared" si="4"/>
        <v>0.6177218792956691</v>
      </c>
      <c r="G102" s="200">
        <v>94593.98</v>
      </c>
      <c r="H102" s="200">
        <v>17978.04</v>
      </c>
      <c r="I102" s="200">
        <v>94242.32</v>
      </c>
      <c r="J102" s="201">
        <v>92.96</v>
      </c>
    </row>
    <row r="103" spans="1:10" ht="25.5">
      <c r="A103" s="301"/>
      <c r="B103" s="301"/>
      <c r="C103" s="75" t="s">
        <v>61</v>
      </c>
      <c r="D103" s="114">
        <v>182104</v>
      </c>
      <c r="E103" s="114">
        <v>100238.5</v>
      </c>
      <c r="F103" s="126">
        <f t="shared" si="4"/>
        <v>0.5504464481834556</v>
      </c>
      <c r="G103" s="202">
        <v>2132.25</v>
      </c>
      <c r="H103" s="200">
        <v>476.04</v>
      </c>
      <c r="I103" s="200">
        <v>0</v>
      </c>
      <c r="J103" s="203">
        <v>0</v>
      </c>
    </row>
    <row r="104" spans="1:10" ht="25.5">
      <c r="A104" s="301"/>
      <c r="B104" s="301"/>
      <c r="C104" s="75" t="s">
        <v>62</v>
      </c>
      <c r="D104" s="114">
        <v>8793</v>
      </c>
      <c r="E104" s="114">
        <v>6586.33</v>
      </c>
      <c r="F104" s="126">
        <f t="shared" si="4"/>
        <v>0.7490424201069033</v>
      </c>
      <c r="G104" s="204">
        <v>201.4</v>
      </c>
      <c r="H104" s="200">
        <v>136.83</v>
      </c>
      <c r="I104" s="200">
        <v>0</v>
      </c>
      <c r="J104" s="201">
        <v>0</v>
      </c>
    </row>
    <row r="105" spans="1:10" ht="25.5">
      <c r="A105" s="301"/>
      <c r="B105" s="301"/>
      <c r="C105" s="75" t="s">
        <v>63</v>
      </c>
      <c r="D105" s="114">
        <v>165362</v>
      </c>
      <c r="E105" s="114">
        <v>80260.41</v>
      </c>
      <c r="F105" s="126">
        <f t="shared" si="4"/>
        <v>0.48536187273980724</v>
      </c>
      <c r="G105" s="200">
        <v>38628.49</v>
      </c>
      <c r="H105" s="200">
        <v>0</v>
      </c>
      <c r="I105" s="200">
        <v>39207.29</v>
      </c>
      <c r="J105" s="203">
        <v>0</v>
      </c>
    </row>
    <row r="106" spans="1:10" ht="12.75">
      <c r="A106" s="301"/>
      <c r="B106" s="301"/>
      <c r="C106" s="75" t="s">
        <v>64</v>
      </c>
      <c r="D106" s="114">
        <v>70000</v>
      </c>
      <c r="E106" s="114">
        <v>42303.86</v>
      </c>
      <c r="F106" s="126">
        <f t="shared" si="4"/>
        <v>0.6043408571428571</v>
      </c>
      <c r="G106" s="204">
        <v>64.84</v>
      </c>
      <c r="H106" s="200">
        <v>0</v>
      </c>
      <c r="I106" s="200">
        <v>0</v>
      </c>
      <c r="J106" s="200">
        <v>0</v>
      </c>
    </row>
    <row r="107" spans="1:10" ht="25.5">
      <c r="A107" s="301"/>
      <c r="B107" s="301"/>
      <c r="C107" s="75" t="s">
        <v>65</v>
      </c>
      <c r="D107" s="114">
        <v>7200</v>
      </c>
      <c r="E107" s="114">
        <v>3114</v>
      </c>
      <c r="F107" s="126">
        <f t="shared" si="4"/>
        <v>0.4325</v>
      </c>
      <c r="G107" s="200">
        <v>0</v>
      </c>
      <c r="H107" s="200">
        <v>0</v>
      </c>
      <c r="I107" s="200">
        <v>0</v>
      </c>
      <c r="J107" s="200">
        <v>0</v>
      </c>
    </row>
    <row r="108" spans="1:10" ht="25.5">
      <c r="A108" s="301"/>
      <c r="B108" s="301"/>
      <c r="C108" s="75" t="s">
        <v>66</v>
      </c>
      <c r="D108" s="114">
        <v>190000</v>
      </c>
      <c r="E108" s="114">
        <v>81456</v>
      </c>
      <c r="F108" s="126">
        <f t="shared" si="4"/>
        <v>0.4287157894736842</v>
      </c>
      <c r="G108" s="205">
        <v>212.8</v>
      </c>
      <c r="H108" s="200">
        <v>379.8</v>
      </c>
      <c r="I108" s="206">
        <v>0</v>
      </c>
      <c r="J108" s="205">
        <v>0</v>
      </c>
    </row>
    <row r="109" spans="1:10" ht="12.75">
      <c r="A109" s="301"/>
      <c r="B109" s="301"/>
      <c r="C109" s="75" t="s">
        <v>157</v>
      </c>
      <c r="D109" s="114">
        <v>0</v>
      </c>
      <c r="E109" s="114">
        <v>0</v>
      </c>
      <c r="F109" s="126"/>
      <c r="G109" s="200">
        <v>354254.94</v>
      </c>
      <c r="H109" s="200">
        <v>0</v>
      </c>
      <c r="I109" s="200">
        <v>0</v>
      </c>
      <c r="J109" s="200">
        <v>0</v>
      </c>
    </row>
    <row r="110" spans="1:10" ht="25.5">
      <c r="A110" s="301"/>
      <c r="B110" s="301"/>
      <c r="C110" s="75" t="s">
        <v>67</v>
      </c>
      <c r="D110" s="112">
        <v>14160</v>
      </c>
      <c r="E110" s="112">
        <v>8236.42</v>
      </c>
      <c r="F110" s="126">
        <f t="shared" si="4"/>
        <v>0.5816680790960452</v>
      </c>
      <c r="G110" s="190">
        <v>0</v>
      </c>
      <c r="H110" s="182">
        <v>0</v>
      </c>
      <c r="I110" s="176">
        <v>0</v>
      </c>
      <c r="J110" s="176">
        <v>0</v>
      </c>
    </row>
    <row r="111" spans="1:10" ht="12.75">
      <c r="A111" s="301"/>
      <c r="B111" s="301"/>
      <c r="C111" s="44" t="s">
        <v>104</v>
      </c>
      <c r="D111" s="112">
        <v>25000</v>
      </c>
      <c r="E111" s="112">
        <v>13520</v>
      </c>
      <c r="F111" s="126">
        <f t="shared" si="4"/>
        <v>0.5408</v>
      </c>
      <c r="G111" s="182">
        <v>0</v>
      </c>
      <c r="H111" s="190">
        <v>0</v>
      </c>
      <c r="I111" s="176">
        <v>0</v>
      </c>
      <c r="J111" s="176">
        <v>0</v>
      </c>
    </row>
    <row r="112" spans="1:10" ht="12.75">
      <c r="A112" s="301"/>
      <c r="B112" s="301"/>
      <c r="C112" s="44" t="s">
        <v>72</v>
      </c>
      <c r="D112" s="112">
        <v>152000</v>
      </c>
      <c r="E112" s="112">
        <v>44148.6</v>
      </c>
      <c r="F112" s="126">
        <f t="shared" si="4"/>
        <v>0.2904513157894737</v>
      </c>
      <c r="G112" s="190">
        <v>1086704</v>
      </c>
      <c r="H112" s="207">
        <v>0</v>
      </c>
      <c r="I112" s="176">
        <v>0</v>
      </c>
      <c r="J112" s="176">
        <v>0</v>
      </c>
    </row>
    <row r="113" spans="1:10" ht="23.25" customHeight="1">
      <c r="A113" s="301"/>
      <c r="B113" s="301"/>
      <c r="C113" s="44" t="s">
        <v>73</v>
      </c>
      <c r="D113" s="112">
        <v>185500</v>
      </c>
      <c r="E113" s="112">
        <v>125830.8</v>
      </c>
      <c r="F113" s="126">
        <f t="shared" si="4"/>
        <v>0.6783331536388141</v>
      </c>
      <c r="G113" s="182">
        <v>0</v>
      </c>
      <c r="H113" s="176">
        <v>0</v>
      </c>
      <c r="I113" s="176">
        <v>0</v>
      </c>
      <c r="J113" s="176">
        <v>0</v>
      </c>
    </row>
    <row r="114" spans="1:10" ht="25.5">
      <c r="A114" s="301"/>
      <c r="B114" s="301"/>
      <c r="C114" s="100" t="s">
        <v>108</v>
      </c>
      <c r="D114" s="112">
        <v>10366</v>
      </c>
      <c r="E114" s="112">
        <v>18990.1</v>
      </c>
      <c r="F114" s="126">
        <f t="shared" si="4"/>
        <v>1.8319602546787572</v>
      </c>
      <c r="G114" s="182">
        <v>0</v>
      </c>
      <c r="H114" s="176">
        <v>0</v>
      </c>
      <c r="I114" s="176">
        <v>0</v>
      </c>
      <c r="J114" s="178">
        <v>0</v>
      </c>
    </row>
    <row r="115" spans="1:10" ht="25.5">
      <c r="A115" s="301"/>
      <c r="B115" s="301"/>
      <c r="C115" s="100" t="s">
        <v>158</v>
      </c>
      <c r="D115" s="112">
        <v>500</v>
      </c>
      <c r="E115" s="112">
        <v>0</v>
      </c>
      <c r="F115" s="126">
        <f t="shared" si="4"/>
        <v>0</v>
      </c>
      <c r="G115" s="182">
        <v>0</v>
      </c>
      <c r="H115" s="176">
        <v>0</v>
      </c>
      <c r="I115" s="176">
        <v>0</v>
      </c>
      <c r="J115" s="178">
        <v>0</v>
      </c>
    </row>
    <row r="116" spans="1:10" ht="25.5">
      <c r="A116" s="301"/>
      <c r="B116" s="301"/>
      <c r="C116" s="100" t="s">
        <v>109</v>
      </c>
      <c r="D116" s="112">
        <v>4793970</v>
      </c>
      <c r="E116" s="112">
        <v>2134288</v>
      </c>
      <c r="F116" s="126">
        <f t="shared" si="4"/>
        <v>0.44520261912360737</v>
      </c>
      <c r="G116" s="182">
        <v>0</v>
      </c>
      <c r="H116" s="176">
        <v>0</v>
      </c>
      <c r="I116" s="190">
        <v>0</v>
      </c>
      <c r="J116" s="178">
        <v>0</v>
      </c>
    </row>
    <row r="117" spans="1:10" ht="25.5">
      <c r="A117" s="289"/>
      <c r="B117" s="290"/>
      <c r="C117" s="100" t="s">
        <v>110</v>
      </c>
      <c r="D117" s="112">
        <v>92000</v>
      </c>
      <c r="E117" s="112">
        <v>55777.57</v>
      </c>
      <c r="F117" s="126">
        <f t="shared" si="4"/>
        <v>0.6062779347826087</v>
      </c>
      <c r="G117" s="182">
        <v>0</v>
      </c>
      <c r="H117" s="178">
        <v>3164.1</v>
      </c>
      <c r="I117" s="178">
        <v>0</v>
      </c>
      <c r="J117" s="208">
        <v>0</v>
      </c>
    </row>
    <row r="118" spans="1:10" ht="12.75">
      <c r="A118" s="15"/>
      <c r="B118" s="52"/>
      <c r="C118" s="33"/>
      <c r="D118" s="34"/>
      <c r="E118" s="34"/>
      <c r="F118" s="43"/>
      <c r="G118" s="178"/>
      <c r="H118" s="178"/>
      <c r="I118" s="178"/>
      <c r="J118" s="178"/>
    </row>
    <row r="119" spans="1:10" ht="27" customHeight="1">
      <c r="A119" s="19" t="s">
        <v>38</v>
      </c>
      <c r="B119" s="20">
        <v>758</v>
      </c>
      <c r="C119" s="21" t="s">
        <v>39</v>
      </c>
      <c r="D119" s="22">
        <f>D121+D128</f>
        <v>10277360.1</v>
      </c>
      <c r="E119" s="22">
        <f>E121+E128</f>
        <v>5971720</v>
      </c>
      <c r="F119" s="23">
        <f>E119/D119</f>
        <v>0.5810558296969667</v>
      </c>
      <c r="G119" s="189">
        <f>G121</f>
        <v>0</v>
      </c>
      <c r="H119" s="189">
        <f>H121</f>
        <v>0</v>
      </c>
      <c r="I119" s="189">
        <f>I121</f>
        <v>0</v>
      </c>
      <c r="J119" s="189">
        <f>J121</f>
        <v>0</v>
      </c>
    </row>
    <row r="120" spans="1:10" ht="12.75">
      <c r="A120" s="24"/>
      <c r="B120" s="25"/>
      <c r="C120" s="26"/>
      <c r="D120" s="27"/>
      <c r="E120" s="27"/>
      <c r="F120" s="41"/>
      <c r="G120" s="176"/>
      <c r="H120" s="190"/>
      <c r="I120" s="176"/>
      <c r="J120" s="176"/>
    </row>
    <row r="121" spans="1:10" ht="12.75">
      <c r="A121" s="28"/>
      <c r="B121" s="29"/>
      <c r="C121" s="30" t="s">
        <v>12</v>
      </c>
      <c r="D121" s="31">
        <f>D122+D123+D126+D127</f>
        <v>10269471.51</v>
      </c>
      <c r="E121" s="31">
        <f>E122+E123+E126</f>
        <v>5971720</v>
      </c>
      <c r="F121" s="42">
        <f aca="true" t="shared" si="5" ref="F121:F129">E121/D121</f>
        <v>0.5815021731337371</v>
      </c>
      <c r="G121" s="177">
        <f>SUM(G122:G126)</f>
        <v>0</v>
      </c>
      <c r="H121" s="177">
        <f>SUM(H122:H126)</f>
        <v>0</v>
      </c>
      <c r="I121" s="177">
        <f>SUM(I122:I126)</f>
        <v>0</v>
      </c>
      <c r="J121" s="177">
        <f>SUM(J122:J126)</f>
        <v>0</v>
      </c>
    </row>
    <row r="122" spans="1:10" ht="25.5">
      <c r="A122" s="294" t="s">
        <v>13</v>
      </c>
      <c r="B122" s="295"/>
      <c r="C122" s="67" t="s">
        <v>40</v>
      </c>
      <c r="D122" s="125">
        <v>7343888</v>
      </c>
      <c r="E122" s="125">
        <v>4519312</v>
      </c>
      <c r="F122" s="133">
        <f t="shared" si="5"/>
        <v>0.6153841126117392</v>
      </c>
      <c r="G122" s="209">
        <v>0</v>
      </c>
      <c r="H122" s="209">
        <v>0</v>
      </c>
      <c r="I122" s="209">
        <v>0</v>
      </c>
      <c r="J122" s="209">
        <v>0</v>
      </c>
    </row>
    <row r="123" spans="1:10" ht="38.25" customHeight="1">
      <c r="A123" s="296"/>
      <c r="B123" s="297"/>
      <c r="C123" s="67" t="s">
        <v>41</v>
      </c>
      <c r="D123" s="125">
        <f>D124+D125</f>
        <v>2811920</v>
      </c>
      <c r="E123" s="125">
        <f>E124+E125</f>
        <v>1405962</v>
      </c>
      <c r="F123" s="133">
        <f t="shared" si="5"/>
        <v>0.5000007112577882</v>
      </c>
      <c r="G123" s="209">
        <v>0</v>
      </c>
      <c r="H123" s="209">
        <v>0</v>
      </c>
      <c r="I123" s="209">
        <v>0</v>
      </c>
      <c r="J123" s="209">
        <v>0</v>
      </c>
    </row>
    <row r="124" spans="1:10" ht="33" customHeight="1">
      <c r="A124" s="296"/>
      <c r="B124" s="297"/>
      <c r="C124" s="67" t="s">
        <v>98</v>
      </c>
      <c r="D124" s="125">
        <v>2289525</v>
      </c>
      <c r="E124" s="136">
        <v>1144764.5</v>
      </c>
      <c r="F124" s="133">
        <f t="shared" si="5"/>
        <v>0.500000873543639</v>
      </c>
      <c r="G124" s="210">
        <v>0</v>
      </c>
      <c r="H124" s="209">
        <v>0</v>
      </c>
      <c r="I124" s="209">
        <v>0</v>
      </c>
      <c r="J124" s="209">
        <v>0</v>
      </c>
    </row>
    <row r="125" spans="1:10" ht="12.75">
      <c r="A125" s="296"/>
      <c r="B125" s="297"/>
      <c r="C125" s="67" t="s">
        <v>68</v>
      </c>
      <c r="D125" s="125">
        <v>522395</v>
      </c>
      <c r="E125" s="125">
        <v>261197.5</v>
      </c>
      <c r="F125" s="133">
        <f t="shared" si="5"/>
        <v>0.5</v>
      </c>
      <c r="G125" s="210">
        <v>0</v>
      </c>
      <c r="H125" s="209">
        <v>0</v>
      </c>
      <c r="I125" s="209">
        <v>0</v>
      </c>
      <c r="J125" s="209">
        <v>0</v>
      </c>
    </row>
    <row r="126" spans="1:10" ht="25.5">
      <c r="A126" s="296"/>
      <c r="B126" s="297"/>
      <c r="C126" s="67" t="s">
        <v>42</v>
      </c>
      <c r="D126" s="125">
        <v>92895</v>
      </c>
      <c r="E126" s="125">
        <v>46446</v>
      </c>
      <c r="F126" s="133">
        <f t="shared" si="5"/>
        <v>0.4999838527369611</v>
      </c>
      <c r="G126" s="210">
        <v>0</v>
      </c>
      <c r="H126" s="209">
        <v>0</v>
      </c>
      <c r="I126" s="209">
        <v>0</v>
      </c>
      <c r="J126" s="209">
        <v>0</v>
      </c>
    </row>
    <row r="127" spans="1:10" ht="38.25">
      <c r="A127" s="298"/>
      <c r="B127" s="299"/>
      <c r="C127" s="67" t="s">
        <v>159</v>
      </c>
      <c r="D127" s="125">
        <v>20768.51</v>
      </c>
      <c r="E127" s="125">
        <v>0</v>
      </c>
      <c r="F127" s="133">
        <f t="shared" si="5"/>
        <v>0</v>
      </c>
      <c r="G127" s="209">
        <v>0</v>
      </c>
      <c r="H127" s="211">
        <v>0</v>
      </c>
      <c r="I127" s="209">
        <v>0</v>
      </c>
      <c r="J127" s="209">
        <v>0</v>
      </c>
    </row>
    <row r="128" spans="1:10" ht="12.75">
      <c r="A128" s="147"/>
      <c r="B128" s="28"/>
      <c r="C128" s="30" t="s">
        <v>102</v>
      </c>
      <c r="D128" s="31">
        <f>D129</f>
        <v>7888.59</v>
      </c>
      <c r="E128" s="31">
        <f>E129</f>
        <v>0</v>
      </c>
      <c r="F128" s="42">
        <f t="shared" si="5"/>
        <v>0</v>
      </c>
      <c r="G128" s="177">
        <v>0</v>
      </c>
      <c r="H128" s="187">
        <v>0</v>
      </c>
      <c r="I128" s="177">
        <v>0</v>
      </c>
      <c r="J128" s="177">
        <v>0</v>
      </c>
    </row>
    <row r="129" spans="1:10" ht="38.25">
      <c r="A129" s="302" t="s">
        <v>13</v>
      </c>
      <c r="B129" s="303"/>
      <c r="C129" s="110" t="s">
        <v>99</v>
      </c>
      <c r="D129" s="125">
        <v>7888.59</v>
      </c>
      <c r="E129" s="125">
        <v>0</v>
      </c>
      <c r="F129" s="133">
        <f t="shared" si="5"/>
        <v>0</v>
      </c>
      <c r="G129" s="209">
        <v>0</v>
      </c>
      <c r="H129" s="211">
        <v>0</v>
      </c>
      <c r="I129" s="209">
        <v>0</v>
      </c>
      <c r="J129" s="209">
        <v>0</v>
      </c>
    </row>
    <row r="130" spans="1:10" ht="12.75">
      <c r="A130" s="15"/>
      <c r="B130" s="52"/>
      <c r="C130" s="63"/>
      <c r="D130" s="114"/>
      <c r="E130" s="68"/>
      <c r="F130" s="43"/>
      <c r="G130" s="194"/>
      <c r="H130" s="186"/>
      <c r="I130" s="209">
        <v>0</v>
      </c>
      <c r="J130" s="209">
        <v>0</v>
      </c>
    </row>
    <row r="131" spans="1:10" ht="25.5" customHeight="1">
      <c r="A131" s="19" t="s">
        <v>43</v>
      </c>
      <c r="B131" s="20">
        <v>801</v>
      </c>
      <c r="C131" s="21" t="s">
        <v>44</v>
      </c>
      <c r="D131" s="22">
        <f>D133+D153</f>
        <v>787276.97</v>
      </c>
      <c r="E131" s="22">
        <f>E133+E153</f>
        <v>306412.28</v>
      </c>
      <c r="F131" s="23">
        <f>(E131/D131)</f>
        <v>0.38920518658128667</v>
      </c>
      <c r="G131" s="212">
        <f>G133+G153</f>
        <v>0</v>
      </c>
      <c r="H131" s="212">
        <f>H133+H153</f>
        <v>0</v>
      </c>
      <c r="I131" s="213">
        <f>SUM(I133:I147)</f>
        <v>0</v>
      </c>
      <c r="J131" s="214">
        <f>SUM(J133:J147)</f>
        <v>0</v>
      </c>
    </row>
    <row r="132" spans="1:10" ht="12.75">
      <c r="A132" s="24"/>
      <c r="B132" s="25"/>
      <c r="C132" s="26"/>
      <c r="D132" s="27"/>
      <c r="E132" s="27"/>
      <c r="F132" s="46"/>
      <c r="G132" s="190"/>
      <c r="H132" s="176"/>
      <c r="I132" s="215"/>
      <c r="J132" s="195"/>
    </row>
    <row r="133" spans="1:10" ht="12.75">
      <c r="A133" s="148"/>
      <c r="B133" s="149"/>
      <c r="C133" s="150" t="s">
        <v>12</v>
      </c>
      <c r="D133" s="31">
        <f>D134+D136</f>
        <v>512276.97</v>
      </c>
      <c r="E133" s="31">
        <f aca="true" t="shared" si="6" ref="E133:J133">E134+E136</f>
        <v>306412.28</v>
      </c>
      <c r="F133" s="251">
        <f>E133/D133</f>
        <v>0.5981379174628914</v>
      </c>
      <c r="G133" s="31">
        <f t="shared" si="6"/>
        <v>0</v>
      </c>
      <c r="H133" s="31">
        <f t="shared" si="6"/>
        <v>0</v>
      </c>
      <c r="I133" s="31">
        <f t="shared" si="6"/>
        <v>0</v>
      </c>
      <c r="J133" s="31">
        <f t="shared" si="6"/>
        <v>0</v>
      </c>
    </row>
    <row r="134" spans="1:10" s="83" customFormat="1" ht="63.75">
      <c r="A134" s="151"/>
      <c r="B134" s="152"/>
      <c r="C134" s="153" t="s">
        <v>164</v>
      </c>
      <c r="D134" s="154">
        <f>D135</f>
        <v>146172.97</v>
      </c>
      <c r="E134" s="154">
        <f aca="true" t="shared" si="7" ref="E134:J134">E135</f>
        <v>179880</v>
      </c>
      <c r="F134" s="253">
        <f>E134/D134</f>
        <v>1.230596874374243</v>
      </c>
      <c r="G134" s="154">
        <f t="shared" si="7"/>
        <v>0</v>
      </c>
      <c r="H134" s="154">
        <f t="shared" si="7"/>
        <v>0</v>
      </c>
      <c r="I134" s="154">
        <f t="shared" si="7"/>
        <v>0</v>
      </c>
      <c r="J134" s="154">
        <f t="shared" si="7"/>
        <v>0</v>
      </c>
    </row>
    <row r="135" spans="1:10" s="83" customFormat="1" ht="38.25">
      <c r="A135" s="151"/>
      <c r="B135" s="152"/>
      <c r="C135" s="153" t="s">
        <v>165</v>
      </c>
      <c r="D135" s="154">
        <v>146172.97</v>
      </c>
      <c r="E135" s="154">
        <v>179880</v>
      </c>
      <c r="F135" s="253">
        <f aca="true" t="shared" si="8" ref="F135:F151">E135/D135</f>
        <v>1.230596874374243</v>
      </c>
      <c r="G135" s="210">
        <v>0</v>
      </c>
      <c r="H135" s="210">
        <v>0</v>
      </c>
      <c r="I135" s="216">
        <v>0</v>
      </c>
      <c r="J135" s="217">
        <v>0</v>
      </c>
    </row>
    <row r="136" spans="1:10" s="83" customFormat="1" ht="12.75">
      <c r="A136" s="151"/>
      <c r="B136" s="152"/>
      <c r="C136" s="153" t="s">
        <v>166</v>
      </c>
      <c r="D136" s="154">
        <f>D137+D138+D139+D140+D142+D143+D144+D145+D146+D147+D148+D149+D151</f>
        <v>366104</v>
      </c>
      <c r="E136" s="154">
        <f>E137+E138+E139+E140+E142+E143+E144+E145+E146+E147+E148+E149+E151</f>
        <v>126532.28</v>
      </c>
      <c r="F136" s="253">
        <f t="shared" si="8"/>
        <v>0.34561840351375567</v>
      </c>
      <c r="G136" s="154">
        <f>SUM(G137:G151)</f>
        <v>0</v>
      </c>
      <c r="H136" s="154">
        <f>SUM(H137:H151)</f>
        <v>0</v>
      </c>
      <c r="I136" s="154">
        <f>SUM(I137:I151)</f>
        <v>0</v>
      </c>
      <c r="J136" s="154">
        <f>SUM(J137:J151)</f>
        <v>0</v>
      </c>
    </row>
    <row r="137" spans="1:10" ht="38.25">
      <c r="A137" s="273" t="s">
        <v>13</v>
      </c>
      <c r="B137" s="274"/>
      <c r="C137" s="110" t="s">
        <v>94</v>
      </c>
      <c r="D137" s="125">
        <v>0</v>
      </c>
      <c r="E137" s="125">
        <v>476</v>
      </c>
      <c r="F137" s="253"/>
      <c r="G137" s="215">
        <v>0</v>
      </c>
      <c r="H137" s="215">
        <v>0</v>
      </c>
      <c r="I137" s="176">
        <v>0</v>
      </c>
      <c r="J137" s="176">
        <v>0</v>
      </c>
    </row>
    <row r="138" spans="1:10" ht="25.5">
      <c r="A138" s="273"/>
      <c r="B138" s="274"/>
      <c r="C138" s="137" t="s">
        <v>89</v>
      </c>
      <c r="D138" s="112">
        <v>38000</v>
      </c>
      <c r="E138" s="112">
        <v>18600</v>
      </c>
      <c r="F138" s="253">
        <f t="shared" si="8"/>
        <v>0.48947368421052634</v>
      </c>
      <c r="G138" s="218">
        <v>0</v>
      </c>
      <c r="H138" s="182">
        <v>0</v>
      </c>
      <c r="I138" s="176">
        <v>0</v>
      </c>
      <c r="J138" s="176">
        <v>0</v>
      </c>
    </row>
    <row r="139" spans="1:10" ht="38.25">
      <c r="A139" s="273"/>
      <c r="B139" s="274"/>
      <c r="C139" s="137" t="s">
        <v>90</v>
      </c>
      <c r="D139" s="112">
        <v>9000</v>
      </c>
      <c r="E139" s="112">
        <v>307.12</v>
      </c>
      <c r="F139" s="253">
        <f t="shared" si="8"/>
        <v>0.03412444444444444</v>
      </c>
      <c r="G139" s="182">
        <v>0</v>
      </c>
      <c r="H139" s="182">
        <v>0</v>
      </c>
      <c r="I139" s="219">
        <v>0</v>
      </c>
      <c r="J139" s="176">
        <v>0</v>
      </c>
    </row>
    <row r="140" spans="1:10" ht="25.5">
      <c r="A140" s="273"/>
      <c r="B140" s="274"/>
      <c r="C140" s="137" t="s">
        <v>128</v>
      </c>
      <c r="D140" s="112">
        <v>7000</v>
      </c>
      <c r="E140" s="112">
        <v>3520</v>
      </c>
      <c r="F140" s="253">
        <f t="shared" si="8"/>
        <v>0.5028571428571429</v>
      </c>
      <c r="G140" s="182">
        <v>0</v>
      </c>
      <c r="H140" s="182">
        <v>0</v>
      </c>
      <c r="I140" s="176">
        <v>0</v>
      </c>
      <c r="J140" s="176">
        <v>0</v>
      </c>
    </row>
    <row r="141" spans="1:10" ht="4.5" customHeight="1" hidden="1">
      <c r="A141" s="273"/>
      <c r="B141" s="274"/>
      <c r="C141" s="134" t="s">
        <v>91</v>
      </c>
      <c r="D141" s="112">
        <v>1000</v>
      </c>
      <c r="E141" s="112">
        <v>3434.81</v>
      </c>
      <c r="F141" s="253">
        <f t="shared" si="8"/>
        <v>3.43481</v>
      </c>
      <c r="G141" s="182">
        <v>0</v>
      </c>
      <c r="H141" s="192">
        <v>0</v>
      </c>
      <c r="I141" s="176">
        <v>0</v>
      </c>
      <c r="J141" s="198">
        <v>0</v>
      </c>
    </row>
    <row r="142" spans="1:10" ht="25.5">
      <c r="A142" s="273"/>
      <c r="B142" s="274"/>
      <c r="C142" s="75" t="s">
        <v>129</v>
      </c>
      <c r="D142" s="112">
        <v>1000</v>
      </c>
      <c r="E142" s="112">
        <v>334.77</v>
      </c>
      <c r="F142" s="253">
        <f t="shared" si="8"/>
        <v>0.33476999999999996</v>
      </c>
      <c r="G142" s="176">
        <v>0</v>
      </c>
      <c r="H142" s="192">
        <v>0</v>
      </c>
      <c r="I142" s="176">
        <v>0</v>
      </c>
      <c r="J142" s="176">
        <v>0</v>
      </c>
    </row>
    <row r="143" spans="1:10" ht="12.75">
      <c r="A143" s="103"/>
      <c r="B143" s="104"/>
      <c r="C143" s="101" t="s">
        <v>160</v>
      </c>
      <c r="D143" s="112">
        <v>0</v>
      </c>
      <c r="E143" s="112">
        <v>1337.52</v>
      </c>
      <c r="F143" s="253"/>
      <c r="G143" s="176">
        <v>0</v>
      </c>
      <c r="H143" s="192">
        <v>0</v>
      </c>
      <c r="I143" s="190">
        <v>0</v>
      </c>
      <c r="J143" s="176">
        <v>0</v>
      </c>
    </row>
    <row r="144" spans="1:10" ht="38.25">
      <c r="A144" s="103"/>
      <c r="B144" s="104"/>
      <c r="C144" s="75" t="s">
        <v>161</v>
      </c>
      <c r="D144" s="112">
        <v>0</v>
      </c>
      <c r="E144" s="112">
        <v>133.6</v>
      </c>
      <c r="F144" s="253"/>
      <c r="G144" s="176">
        <v>0</v>
      </c>
      <c r="H144" s="192">
        <v>0</v>
      </c>
      <c r="I144" s="191">
        <v>0</v>
      </c>
      <c r="J144" s="198">
        <v>0</v>
      </c>
    </row>
    <row r="145" spans="1:10" ht="38.25">
      <c r="A145" s="103"/>
      <c r="B145" s="104"/>
      <c r="C145" s="44" t="s">
        <v>162</v>
      </c>
      <c r="D145" s="112">
        <v>2600</v>
      </c>
      <c r="E145" s="112">
        <v>380</v>
      </c>
      <c r="F145" s="253">
        <f t="shared" si="8"/>
        <v>0.14615384615384616</v>
      </c>
      <c r="G145" s="176">
        <v>0</v>
      </c>
      <c r="H145" s="192">
        <v>0</v>
      </c>
      <c r="I145" s="176">
        <v>0</v>
      </c>
      <c r="J145" s="176">
        <v>0</v>
      </c>
    </row>
    <row r="146" spans="1:10" ht="25.5">
      <c r="A146" s="103"/>
      <c r="B146" s="104"/>
      <c r="C146" s="75" t="s">
        <v>130</v>
      </c>
      <c r="D146" s="114">
        <v>5000</v>
      </c>
      <c r="E146" s="112">
        <v>147.27</v>
      </c>
      <c r="F146" s="253">
        <f t="shared" si="8"/>
        <v>0.029454</v>
      </c>
      <c r="G146" s="176">
        <v>0</v>
      </c>
      <c r="H146" s="176">
        <v>0</v>
      </c>
      <c r="I146" s="176">
        <v>0</v>
      </c>
      <c r="J146" s="176">
        <v>0</v>
      </c>
    </row>
    <row r="147" spans="1:10" ht="25.5">
      <c r="A147" s="103"/>
      <c r="B147" s="104"/>
      <c r="C147" s="44" t="s">
        <v>131</v>
      </c>
      <c r="D147" s="112">
        <v>0</v>
      </c>
      <c r="E147" s="114">
        <v>1136.1</v>
      </c>
      <c r="F147" s="253"/>
      <c r="G147" s="176">
        <v>0</v>
      </c>
      <c r="H147" s="176">
        <v>0</v>
      </c>
      <c r="I147" s="176">
        <v>0</v>
      </c>
      <c r="J147" s="176">
        <v>0</v>
      </c>
    </row>
    <row r="148" spans="1:10" ht="12.75">
      <c r="A148" s="103"/>
      <c r="B148" s="104"/>
      <c r="C148" s="75" t="s">
        <v>132</v>
      </c>
      <c r="D148" s="114">
        <v>170000</v>
      </c>
      <c r="E148" s="114">
        <v>100159.9</v>
      </c>
      <c r="F148" s="253">
        <f t="shared" si="8"/>
        <v>0.5891758823529412</v>
      </c>
      <c r="G148" s="176">
        <v>0</v>
      </c>
      <c r="H148" s="176">
        <v>0</v>
      </c>
      <c r="I148" s="176">
        <v>0</v>
      </c>
      <c r="J148" s="176">
        <v>0</v>
      </c>
    </row>
    <row r="149" spans="1:10" ht="25.5">
      <c r="A149" s="103"/>
      <c r="B149" s="104"/>
      <c r="C149" s="75" t="s">
        <v>163</v>
      </c>
      <c r="D149" s="114">
        <v>4532</v>
      </c>
      <c r="E149" s="114">
        <v>0</v>
      </c>
      <c r="F149" s="253">
        <f t="shared" si="8"/>
        <v>0</v>
      </c>
      <c r="G149" s="176">
        <v>0</v>
      </c>
      <c r="H149" s="176">
        <v>0</v>
      </c>
      <c r="I149" s="178">
        <v>0</v>
      </c>
      <c r="J149" s="178">
        <v>0</v>
      </c>
    </row>
    <row r="150" spans="1:10" ht="12.75" customHeight="1" hidden="1">
      <c r="A150" s="103"/>
      <c r="B150" s="104"/>
      <c r="C150" s="63" t="s">
        <v>100</v>
      </c>
      <c r="D150" s="114">
        <v>145254.87</v>
      </c>
      <c r="E150" s="114">
        <v>62190.66</v>
      </c>
      <c r="F150" s="253">
        <f t="shared" si="8"/>
        <v>0.428148536431171</v>
      </c>
      <c r="G150" s="178">
        <v>0</v>
      </c>
      <c r="H150" s="178">
        <v>0</v>
      </c>
      <c r="I150" s="178">
        <v>0</v>
      </c>
      <c r="J150" s="178">
        <v>0</v>
      </c>
    </row>
    <row r="151" spans="1:10" ht="63.75" customHeight="1">
      <c r="A151" s="103"/>
      <c r="B151" s="104"/>
      <c r="C151" s="63" t="s">
        <v>133</v>
      </c>
      <c r="D151" s="114">
        <v>128972</v>
      </c>
      <c r="E151" s="114">
        <v>0</v>
      </c>
      <c r="F151" s="253">
        <f t="shared" si="8"/>
        <v>0</v>
      </c>
      <c r="G151" s="178">
        <v>0</v>
      </c>
      <c r="H151" s="178">
        <v>0</v>
      </c>
      <c r="I151" s="178">
        <v>0</v>
      </c>
      <c r="J151" s="178">
        <v>0</v>
      </c>
    </row>
    <row r="152" spans="1:10" ht="17.25" customHeight="1">
      <c r="A152" s="103"/>
      <c r="B152" s="104"/>
      <c r="C152" s="63"/>
      <c r="D152" s="76"/>
      <c r="E152" s="68"/>
      <c r="F152" s="65"/>
      <c r="G152" s="178"/>
      <c r="H152" s="178"/>
      <c r="I152" s="182">
        <v>0</v>
      </c>
      <c r="J152" s="182">
        <v>0</v>
      </c>
    </row>
    <row r="153" spans="1:10" ht="12.75" customHeight="1">
      <c r="A153" s="54"/>
      <c r="B153" s="54"/>
      <c r="C153" s="69" t="s">
        <v>102</v>
      </c>
      <c r="D153" s="70">
        <f>D154</f>
        <v>275000</v>
      </c>
      <c r="E153" s="70">
        <f>E154</f>
        <v>0</v>
      </c>
      <c r="F153" s="42">
        <f>E153/D153</f>
        <v>0</v>
      </c>
      <c r="G153" s="179">
        <f>SUM(G154:G155)</f>
        <v>0</v>
      </c>
      <c r="H153" s="179">
        <f>SUM(H154:H155)</f>
        <v>0</v>
      </c>
      <c r="I153" s="220">
        <v>0</v>
      </c>
      <c r="J153" s="220">
        <v>0</v>
      </c>
    </row>
    <row r="154" spans="1:10" ht="30" customHeight="1">
      <c r="A154" s="271" t="s">
        <v>13</v>
      </c>
      <c r="B154" s="272"/>
      <c r="C154" s="75" t="s">
        <v>70</v>
      </c>
      <c r="D154" s="114">
        <v>275000</v>
      </c>
      <c r="E154" s="114">
        <v>0</v>
      </c>
      <c r="F154" s="133">
        <f>E154/D154</f>
        <v>0</v>
      </c>
      <c r="G154" s="182">
        <v>0</v>
      </c>
      <c r="H154" s="176">
        <v>0</v>
      </c>
      <c r="I154" s="182">
        <v>0</v>
      </c>
      <c r="J154" s="182">
        <v>0</v>
      </c>
    </row>
    <row r="155" spans="1:10" ht="38.25">
      <c r="A155" s="273"/>
      <c r="B155" s="274"/>
      <c r="C155" s="75" t="s">
        <v>71</v>
      </c>
      <c r="D155" s="114">
        <v>275000</v>
      </c>
      <c r="E155" s="114">
        <v>0</v>
      </c>
      <c r="F155" s="133">
        <f>E155/D155</f>
        <v>0</v>
      </c>
      <c r="G155" s="182">
        <v>0</v>
      </c>
      <c r="H155" s="190">
        <v>0</v>
      </c>
      <c r="I155" s="176">
        <v>0</v>
      </c>
      <c r="J155" s="178">
        <v>0</v>
      </c>
    </row>
    <row r="156" spans="1:10" ht="13.5" customHeight="1">
      <c r="A156" s="50"/>
      <c r="B156" s="143"/>
      <c r="D156" s="68"/>
      <c r="E156" s="68"/>
      <c r="F156" s="35"/>
      <c r="G156" s="178"/>
      <c r="H156" s="178"/>
      <c r="I156" s="221">
        <v>0</v>
      </c>
      <c r="J156" s="199">
        <f>J157</f>
        <v>0</v>
      </c>
    </row>
    <row r="157" spans="1:10" ht="17.25" customHeight="1">
      <c r="A157" s="19" t="s">
        <v>45</v>
      </c>
      <c r="B157" s="47" t="s">
        <v>46</v>
      </c>
      <c r="C157" s="48" t="s">
        <v>47</v>
      </c>
      <c r="D157" s="49">
        <f>D159</f>
        <v>35</v>
      </c>
      <c r="E157" s="49">
        <f>E159</f>
        <v>35</v>
      </c>
      <c r="F157" s="58">
        <f>(E157/D157)</f>
        <v>1</v>
      </c>
      <c r="G157" s="175">
        <v>0</v>
      </c>
      <c r="H157" s="175">
        <v>0</v>
      </c>
      <c r="I157" s="222">
        <v>0</v>
      </c>
      <c r="J157" s="222">
        <v>0</v>
      </c>
    </row>
    <row r="158" spans="1:10" ht="12" customHeight="1">
      <c r="A158" s="129"/>
      <c r="B158" s="71"/>
      <c r="D158" s="66"/>
      <c r="E158" s="66"/>
      <c r="F158" s="72"/>
      <c r="G158" s="197"/>
      <c r="H158" s="197"/>
      <c r="I158" s="182"/>
      <c r="J158" s="182"/>
    </row>
    <row r="159" spans="1:10" ht="12.75">
      <c r="A159" s="155"/>
      <c r="B159" s="73"/>
      <c r="C159" s="69" t="s">
        <v>12</v>
      </c>
      <c r="D159" s="70">
        <f>D160</f>
        <v>35</v>
      </c>
      <c r="E159" s="70">
        <f>E160</f>
        <v>35</v>
      </c>
      <c r="F159" s="42">
        <f>E159/D159</f>
        <v>1</v>
      </c>
      <c r="G159" s="220">
        <v>0</v>
      </c>
      <c r="H159" s="220">
        <v>0</v>
      </c>
      <c r="I159" s="220">
        <v>0</v>
      </c>
      <c r="J159" s="220">
        <v>0</v>
      </c>
    </row>
    <row r="160" spans="1:10" ht="51">
      <c r="A160" s="123"/>
      <c r="B160" s="124"/>
      <c r="C160" s="74" t="s">
        <v>167</v>
      </c>
      <c r="D160" s="38">
        <v>35</v>
      </c>
      <c r="E160" s="38">
        <v>35</v>
      </c>
      <c r="F160" s="77">
        <f>(E160/D160)</f>
        <v>1</v>
      </c>
      <c r="G160" s="178">
        <v>0</v>
      </c>
      <c r="H160" s="178">
        <v>0</v>
      </c>
      <c r="I160" s="182">
        <v>0</v>
      </c>
      <c r="J160" s="195">
        <f>SUM(J161:J177)</f>
        <v>0</v>
      </c>
    </row>
    <row r="161" spans="1:10" ht="13.5" customHeight="1">
      <c r="A161" s="123"/>
      <c r="B161" s="124"/>
      <c r="C161" s="75"/>
      <c r="D161" s="68"/>
      <c r="E161" s="68"/>
      <c r="F161" s="35"/>
      <c r="G161" s="178"/>
      <c r="H161" s="178"/>
      <c r="I161" s="209">
        <v>0</v>
      </c>
      <c r="J161" s="223">
        <v>0</v>
      </c>
    </row>
    <row r="162" spans="1:10" ht="18" customHeight="1">
      <c r="A162" s="19" t="s">
        <v>48</v>
      </c>
      <c r="B162" s="20">
        <v>852</v>
      </c>
      <c r="C162" s="21" t="s">
        <v>49</v>
      </c>
      <c r="D162" s="156">
        <f>D164</f>
        <v>2743630</v>
      </c>
      <c r="E162" s="156">
        <f>E164</f>
        <v>1393252.78</v>
      </c>
      <c r="F162" s="157">
        <f>E162/D162</f>
        <v>0.507813655631408</v>
      </c>
      <c r="G162" s="224">
        <f>G164</f>
        <v>564880.32</v>
      </c>
      <c r="H162" s="224">
        <f>H164</f>
        <v>0</v>
      </c>
      <c r="I162" s="225">
        <v>0</v>
      </c>
      <c r="J162" s="225">
        <v>0</v>
      </c>
    </row>
    <row r="163" spans="1:10" ht="11.25" customHeight="1">
      <c r="A163" s="78"/>
      <c r="B163" s="79"/>
      <c r="C163" s="80"/>
      <c r="D163" s="81"/>
      <c r="E163" s="81"/>
      <c r="F163" s="72"/>
      <c r="G163" s="197"/>
      <c r="H163" s="197"/>
      <c r="I163" s="200"/>
      <c r="J163" s="200"/>
    </row>
    <row r="164" spans="1:10" ht="14.25" customHeight="1">
      <c r="A164" s="277"/>
      <c r="B164" s="278"/>
      <c r="C164" s="158" t="s">
        <v>12</v>
      </c>
      <c r="D164" s="159">
        <f>D165+D166+D167+D168+D169+D170+D171+D172+D174+D175+D176+D178+D179+D181+D182</f>
        <v>2743630</v>
      </c>
      <c r="E164" s="159">
        <f>E165+E166+E167+E168+E169+E170+E171+E172+E173+E174+E175+E176+E177+E178+E179+E180+E181+E182</f>
        <v>1393252.78</v>
      </c>
      <c r="F164" s="160">
        <f>E164/D164</f>
        <v>0.507813655631408</v>
      </c>
      <c r="G164" s="226">
        <f>G165+G166+G167+G168+G169+G170+G171+G172+G173+G182</f>
        <v>564880.32</v>
      </c>
      <c r="H164" s="227">
        <f>SUM(H165:H182)</f>
        <v>0</v>
      </c>
      <c r="I164" s="228">
        <v>0</v>
      </c>
      <c r="J164" s="228">
        <v>0</v>
      </c>
    </row>
    <row r="165" spans="1:10" ht="38.25" customHeight="1">
      <c r="A165" s="279" t="s">
        <v>13</v>
      </c>
      <c r="B165" s="280"/>
      <c r="C165" s="110" t="s">
        <v>168</v>
      </c>
      <c r="D165" s="125">
        <v>7000</v>
      </c>
      <c r="E165" s="125">
        <v>3565.38</v>
      </c>
      <c r="F165" s="126">
        <f>E165/D165</f>
        <v>0.50934</v>
      </c>
      <c r="G165" s="195">
        <v>2963.07</v>
      </c>
      <c r="H165" s="209">
        <v>0</v>
      </c>
      <c r="I165" s="200">
        <v>0</v>
      </c>
      <c r="J165" s="200">
        <v>0</v>
      </c>
    </row>
    <row r="166" spans="1:10" ht="38.25">
      <c r="A166" s="281"/>
      <c r="B166" s="282"/>
      <c r="C166" s="138" t="s">
        <v>169</v>
      </c>
      <c r="D166" s="125">
        <v>10000</v>
      </c>
      <c r="E166" s="125">
        <v>633.27</v>
      </c>
      <c r="F166" s="126">
        <f aca="true" t="shared" si="9" ref="F166:F182">E166/D166</f>
        <v>0.063327</v>
      </c>
      <c r="G166" s="200">
        <v>8299.38</v>
      </c>
      <c r="H166" s="200">
        <v>0</v>
      </c>
      <c r="I166" s="229">
        <v>0</v>
      </c>
      <c r="J166" s="229">
        <v>0</v>
      </c>
    </row>
    <row r="167" spans="1:10" ht="38.25">
      <c r="A167" s="281"/>
      <c r="B167" s="282"/>
      <c r="C167" s="138" t="s">
        <v>117</v>
      </c>
      <c r="D167" s="125">
        <v>20000</v>
      </c>
      <c r="E167" s="125">
        <v>4613.6</v>
      </c>
      <c r="F167" s="126">
        <f t="shared" si="9"/>
        <v>0.23068000000000002</v>
      </c>
      <c r="G167" s="200">
        <v>8300.1</v>
      </c>
      <c r="H167" s="200">
        <v>0</v>
      </c>
      <c r="I167" s="229">
        <v>0</v>
      </c>
      <c r="J167" s="229">
        <v>0</v>
      </c>
    </row>
    <row r="168" spans="1:10" ht="89.25">
      <c r="A168" s="281"/>
      <c r="B168" s="282"/>
      <c r="C168" s="138" t="s">
        <v>118</v>
      </c>
      <c r="D168" s="125">
        <v>12000</v>
      </c>
      <c r="E168" s="125">
        <v>12146.25</v>
      </c>
      <c r="F168" s="126">
        <f t="shared" si="9"/>
        <v>1.0121875</v>
      </c>
      <c r="G168" s="200">
        <v>284155.06</v>
      </c>
      <c r="H168" s="230">
        <v>0</v>
      </c>
      <c r="I168" s="229">
        <v>0</v>
      </c>
      <c r="J168" s="200">
        <v>0</v>
      </c>
    </row>
    <row r="169" spans="1:10" ht="89.25">
      <c r="A169" s="281"/>
      <c r="B169" s="282"/>
      <c r="C169" s="139" t="s">
        <v>74</v>
      </c>
      <c r="D169" s="114">
        <v>2199283</v>
      </c>
      <c r="E169" s="114">
        <v>1085310</v>
      </c>
      <c r="F169" s="126">
        <f t="shared" si="9"/>
        <v>0.4934835580505101</v>
      </c>
      <c r="G169" s="200">
        <v>0</v>
      </c>
      <c r="H169" s="200">
        <v>0</v>
      </c>
      <c r="I169" s="200">
        <v>0</v>
      </c>
      <c r="J169" s="200">
        <v>0</v>
      </c>
    </row>
    <row r="170" spans="1:10" ht="63.75">
      <c r="A170" s="281"/>
      <c r="B170" s="282"/>
      <c r="C170" s="139" t="s">
        <v>135</v>
      </c>
      <c r="D170" s="114">
        <v>60000</v>
      </c>
      <c r="E170" s="114">
        <v>1578.81</v>
      </c>
      <c r="F170" s="126">
        <f t="shared" si="9"/>
        <v>0.0263135</v>
      </c>
      <c r="G170" s="200">
        <v>259990.71</v>
      </c>
      <c r="H170" s="200">
        <v>0</v>
      </c>
      <c r="I170" s="200">
        <v>0</v>
      </c>
      <c r="J170" s="200">
        <v>0</v>
      </c>
    </row>
    <row r="171" spans="1:10" ht="102">
      <c r="A171" s="281"/>
      <c r="B171" s="282"/>
      <c r="C171" s="139" t="s">
        <v>170</v>
      </c>
      <c r="D171" s="114">
        <v>5324</v>
      </c>
      <c r="E171" s="114">
        <v>5324</v>
      </c>
      <c r="F171" s="126">
        <f t="shared" si="9"/>
        <v>1</v>
      </c>
      <c r="G171" s="200">
        <v>0</v>
      </c>
      <c r="H171" s="200">
        <v>0</v>
      </c>
      <c r="I171" s="200">
        <v>0</v>
      </c>
      <c r="J171" s="200">
        <v>0</v>
      </c>
    </row>
    <row r="172" spans="1:10" ht="104.25" customHeight="1">
      <c r="A172" s="281"/>
      <c r="B172" s="282"/>
      <c r="C172" s="139" t="s">
        <v>171</v>
      </c>
      <c r="D172" s="114">
        <v>6400</v>
      </c>
      <c r="E172" s="114">
        <v>3200</v>
      </c>
      <c r="F172" s="126">
        <f t="shared" si="9"/>
        <v>0.5</v>
      </c>
      <c r="G172" s="200">
        <v>0</v>
      </c>
      <c r="H172" s="200">
        <v>0</v>
      </c>
      <c r="I172" s="200">
        <v>0</v>
      </c>
      <c r="J172" s="176">
        <v>0</v>
      </c>
    </row>
    <row r="173" spans="1:10" ht="38.25">
      <c r="A173" s="281"/>
      <c r="B173" s="282"/>
      <c r="C173" s="139" t="s">
        <v>120</v>
      </c>
      <c r="D173" s="114">
        <v>0</v>
      </c>
      <c r="E173" s="114">
        <v>0</v>
      </c>
      <c r="F173" s="126"/>
      <c r="G173" s="200">
        <v>1172</v>
      </c>
      <c r="H173" s="200">
        <v>0</v>
      </c>
      <c r="I173" s="176">
        <v>0</v>
      </c>
      <c r="J173" s="176">
        <v>0</v>
      </c>
    </row>
    <row r="174" spans="1:10" ht="38.25" customHeight="1">
      <c r="A174" s="281"/>
      <c r="B174" s="282"/>
      <c r="C174" s="139" t="s">
        <v>172</v>
      </c>
      <c r="D174" s="114">
        <v>68648</v>
      </c>
      <c r="E174" s="114">
        <v>68648</v>
      </c>
      <c r="F174" s="126">
        <f t="shared" si="9"/>
        <v>1</v>
      </c>
      <c r="G174" s="200">
        <v>0</v>
      </c>
      <c r="H174" s="200">
        <v>0</v>
      </c>
      <c r="I174" s="176">
        <v>0</v>
      </c>
      <c r="J174" s="176">
        <v>0</v>
      </c>
    </row>
    <row r="175" spans="1:10" ht="36.75" customHeight="1">
      <c r="A175" s="281"/>
      <c r="B175" s="282"/>
      <c r="C175" s="135" t="s">
        <v>121</v>
      </c>
      <c r="D175" s="114">
        <v>63000</v>
      </c>
      <c r="E175" s="114">
        <v>31800</v>
      </c>
      <c r="F175" s="126">
        <f t="shared" si="9"/>
        <v>0.5047619047619047</v>
      </c>
      <c r="G175" s="200">
        <v>0</v>
      </c>
      <c r="H175" s="200">
        <v>0</v>
      </c>
      <c r="I175" s="176">
        <v>0</v>
      </c>
      <c r="J175" s="176">
        <v>0</v>
      </c>
    </row>
    <row r="176" spans="1:10" ht="50.25" customHeight="1">
      <c r="A176" s="281"/>
      <c r="B176" s="282"/>
      <c r="C176" s="75" t="s">
        <v>122</v>
      </c>
      <c r="D176" s="114">
        <v>4000</v>
      </c>
      <c r="E176" s="114">
        <v>1471.25</v>
      </c>
      <c r="F176" s="126">
        <f t="shared" si="9"/>
        <v>0.3678125</v>
      </c>
      <c r="G176" s="200">
        <v>0</v>
      </c>
      <c r="H176" s="200">
        <v>0</v>
      </c>
      <c r="I176" s="176">
        <v>0</v>
      </c>
      <c r="J176" s="178">
        <v>0</v>
      </c>
    </row>
    <row r="177" spans="1:10" ht="12.75">
      <c r="A177" s="281"/>
      <c r="B177" s="282"/>
      <c r="C177" s="75" t="s">
        <v>123</v>
      </c>
      <c r="D177" s="114">
        <v>0</v>
      </c>
      <c r="E177" s="114">
        <v>72.9</v>
      </c>
      <c r="F177" s="126"/>
      <c r="G177" s="200">
        <v>0</v>
      </c>
      <c r="H177" s="200">
        <v>0</v>
      </c>
      <c r="I177" s="176">
        <v>0</v>
      </c>
      <c r="J177" s="229">
        <v>0</v>
      </c>
    </row>
    <row r="178" spans="1:10" ht="51">
      <c r="A178" s="281"/>
      <c r="B178" s="282"/>
      <c r="C178" s="100" t="s">
        <v>124</v>
      </c>
      <c r="D178" s="112">
        <v>153194</v>
      </c>
      <c r="E178" s="112">
        <v>82484</v>
      </c>
      <c r="F178" s="126">
        <f t="shared" si="9"/>
        <v>0.5384283979790331</v>
      </c>
      <c r="G178" s="176">
        <v>0</v>
      </c>
      <c r="H178" s="176">
        <v>0</v>
      </c>
      <c r="I178" s="200">
        <v>0</v>
      </c>
      <c r="J178" s="229">
        <v>0</v>
      </c>
    </row>
    <row r="179" spans="1:10" ht="12.75" customHeight="1">
      <c r="A179" s="281"/>
      <c r="B179" s="282"/>
      <c r="C179" s="100" t="s">
        <v>125</v>
      </c>
      <c r="D179" s="112">
        <v>32000</v>
      </c>
      <c r="E179" s="112">
        <v>15977.3</v>
      </c>
      <c r="F179" s="126">
        <f t="shared" si="9"/>
        <v>0.499290625</v>
      </c>
      <c r="G179" s="176">
        <v>0</v>
      </c>
      <c r="H179" s="176">
        <v>0</v>
      </c>
      <c r="I179" s="200">
        <v>0</v>
      </c>
      <c r="J179" s="182">
        <f>J181</f>
        <v>0</v>
      </c>
    </row>
    <row r="180" spans="1:10" ht="25.5">
      <c r="A180" s="281"/>
      <c r="B180" s="282"/>
      <c r="C180" s="100" t="s">
        <v>126</v>
      </c>
      <c r="D180" s="112">
        <v>0</v>
      </c>
      <c r="E180" s="112">
        <v>0.02</v>
      </c>
      <c r="F180" s="126"/>
      <c r="G180" s="176">
        <v>0</v>
      </c>
      <c r="H180" s="176">
        <v>0</v>
      </c>
      <c r="I180" s="182">
        <f>I182</f>
        <v>0</v>
      </c>
      <c r="J180" s="176">
        <v>0</v>
      </c>
    </row>
    <row r="181" spans="1:10" ht="63.75">
      <c r="A181" s="281"/>
      <c r="B181" s="282"/>
      <c r="C181" s="100" t="s">
        <v>173</v>
      </c>
      <c r="D181" s="112">
        <v>11700</v>
      </c>
      <c r="E181" s="112">
        <v>11700</v>
      </c>
      <c r="F181" s="126">
        <f t="shared" si="9"/>
        <v>1</v>
      </c>
      <c r="G181" s="176">
        <v>0</v>
      </c>
      <c r="H181" s="176">
        <v>0</v>
      </c>
      <c r="I181" s="176">
        <v>0</v>
      </c>
      <c r="J181" s="195">
        <f>SUM(J182:J183)</f>
        <v>0</v>
      </c>
    </row>
    <row r="182" spans="1:10" ht="38.25">
      <c r="A182" s="281"/>
      <c r="B182" s="282"/>
      <c r="C182" s="135" t="s">
        <v>174</v>
      </c>
      <c r="D182" s="112">
        <v>91081</v>
      </c>
      <c r="E182" s="112">
        <v>64728</v>
      </c>
      <c r="F182" s="126">
        <f t="shared" si="9"/>
        <v>0.7106641341223746</v>
      </c>
      <c r="G182" s="176">
        <v>0</v>
      </c>
      <c r="H182" s="176">
        <v>0</v>
      </c>
      <c r="I182" s="231">
        <f>SUM(I183:I183)</f>
        <v>0</v>
      </c>
      <c r="J182" s="178">
        <v>0</v>
      </c>
    </row>
    <row r="183" spans="1:10" ht="12.75">
      <c r="A183" s="283"/>
      <c r="B183" s="284"/>
      <c r="C183" s="33"/>
      <c r="D183" s="34"/>
      <c r="E183" s="34"/>
      <c r="F183" s="39"/>
      <c r="G183" s="178"/>
      <c r="H183" s="178"/>
      <c r="I183" s="178"/>
      <c r="J183" s="178">
        <v>0</v>
      </c>
    </row>
    <row r="184" spans="1:10" ht="12.75">
      <c r="A184" s="19" t="s">
        <v>50</v>
      </c>
      <c r="B184" s="20">
        <v>854</v>
      </c>
      <c r="C184" s="21" t="s">
        <v>51</v>
      </c>
      <c r="D184" s="22">
        <f>D186</f>
        <v>50389</v>
      </c>
      <c r="E184" s="22">
        <f>E186</f>
        <v>40489</v>
      </c>
      <c r="F184" s="99">
        <f>E184/D184</f>
        <v>0.8035285478973585</v>
      </c>
      <c r="G184" s="222">
        <v>0</v>
      </c>
      <c r="H184" s="222">
        <f>H186</f>
        <v>0</v>
      </c>
      <c r="I184" s="232">
        <f>I186</f>
        <v>0</v>
      </c>
      <c r="J184" s="222">
        <v>0</v>
      </c>
    </row>
    <row r="185" spans="1:10" ht="12.75">
      <c r="A185" s="24"/>
      <c r="B185" s="25"/>
      <c r="C185" s="26"/>
      <c r="D185" s="27"/>
      <c r="E185" s="27"/>
      <c r="F185" s="46"/>
      <c r="G185" s="176"/>
      <c r="H185" s="176"/>
      <c r="I185" s="178"/>
      <c r="J185" s="195"/>
    </row>
    <row r="186" spans="1:10" ht="12.75">
      <c r="A186" s="285" t="s">
        <v>13</v>
      </c>
      <c r="B186" s="286"/>
      <c r="C186" s="30" t="s">
        <v>12</v>
      </c>
      <c r="D186" s="31">
        <f>D187+D188</f>
        <v>50389</v>
      </c>
      <c r="E186" s="31">
        <f>E187+E188</f>
        <v>40489</v>
      </c>
      <c r="F186" s="57">
        <f>E186/D186</f>
        <v>0.8035285478973585</v>
      </c>
      <c r="G186" s="177">
        <v>0</v>
      </c>
      <c r="H186" s="196">
        <f>SUM(H187:H188)</f>
        <v>0</v>
      </c>
      <c r="I186" s="177">
        <f>I191</f>
        <v>0</v>
      </c>
      <c r="J186" s="226">
        <v>0</v>
      </c>
    </row>
    <row r="187" spans="1:10" ht="66" customHeight="1">
      <c r="A187" s="287"/>
      <c r="B187" s="288"/>
      <c r="C187" s="44" t="s">
        <v>175</v>
      </c>
      <c r="D187" s="45">
        <v>9900</v>
      </c>
      <c r="E187" s="45">
        <v>0</v>
      </c>
      <c r="F187" s="46">
        <f>E187/D187</f>
        <v>0</v>
      </c>
      <c r="G187" s="176">
        <v>0</v>
      </c>
      <c r="H187" s="176">
        <v>0</v>
      </c>
      <c r="I187" s="181">
        <v>0</v>
      </c>
      <c r="J187" s="233">
        <v>0</v>
      </c>
    </row>
    <row r="188" spans="1:10" s="93" customFormat="1" ht="39" customHeight="1">
      <c r="A188" s="127"/>
      <c r="B188" s="128"/>
      <c r="C188" s="100" t="s">
        <v>116</v>
      </c>
      <c r="D188" s="45">
        <v>40489</v>
      </c>
      <c r="E188" s="45">
        <v>40489</v>
      </c>
      <c r="F188" s="46">
        <f>E188/D188</f>
        <v>1</v>
      </c>
      <c r="G188" s="176">
        <v>0</v>
      </c>
      <c r="H188" s="176">
        <v>0</v>
      </c>
      <c r="I188" s="233">
        <v>0</v>
      </c>
      <c r="J188" s="233">
        <v>0</v>
      </c>
    </row>
    <row r="189" spans="1:10" ht="0.75" customHeight="1">
      <c r="A189" s="15"/>
      <c r="B189" s="52"/>
      <c r="C189" s="33"/>
      <c r="D189" s="34"/>
      <c r="E189" s="34"/>
      <c r="F189" s="46"/>
      <c r="G189" s="178"/>
      <c r="H189" s="178"/>
      <c r="I189" s="233">
        <v>0</v>
      </c>
      <c r="J189" s="233">
        <v>0</v>
      </c>
    </row>
    <row r="190" spans="1:10" ht="13.5" customHeight="1">
      <c r="A190" s="15"/>
      <c r="B190" s="52"/>
      <c r="C190" s="33"/>
      <c r="D190" s="34"/>
      <c r="E190" s="34"/>
      <c r="F190" s="46"/>
      <c r="G190" s="184"/>
      <c r="H190" s="184"/>
      <c r="I190" s="233">
        <v>0</v>
      </c>
      <c r="J190" s="184">
        <v>0</v>
      </c>
    </row>
    <row r="191" spans="1:10" ht="29.25" customHeight="1">
      <c r="A191" s="19" t="s">
        <v>52</v>
      </c>
      <c r="B191" s="20">
        <v>900</v>
      </c>
      <c r="C191" s="21" t="s">
        <v>53</v>
      </c>
      <c r="D191" s="22">
        <f>D193</f>
        <v>50000</v>
      </c>
      <c r="E191" s="22">
        <f>E193</f>
        <v>87580</v>
      </c>
      <c r="F191" s="64">
        <f>E191/D191</f>
        <v>1.7516</v>
      </c>
      <c r="G191" s="232">
        <f>G193</f>
        <v>0</v>
      </c>
      <c r="H191" s="232">
        <f>H193</f>
        <v>0</v>
      </c>
      <c r="I191" s="232">
        <f>I193</f>
        <v>0</v>
      </c>
      <c r="J191" s="232">
        <f>J193</f>
        <v>0</v>
      </c>
    </row>
    <row r="192" spans="1:10" ht="12" customHeight="1">
      <c r="A192" s="15"/>
      <c r="B192" s="16"/>
      <c r="C192" s="17"/>
      <c r="D192" s="61"/>
      <c r="E192" s="61"/>
      <c r="F192" s="46"/>
      <c r="G192" s="178"/>
      <c r="H192" s="178"/>
      <c r="I192" s="234"/>
      <c r="J192" s="235"/>
    </row>
    <row r="193" spans="1:10" ht="12" customHeight="1">
      <c r="A193" s="28"/>
      <c r="B193" s="29"/>
      <c r="C193" s="30" t="s">
        <v>12</v>
      </c>
      <c r="D193" s="31">
        <f>SUM(D194:D197)</f>
        <v>50000</v>
      </c>
      <c r="E193" s="31">
        <f>E194+E196+E197</f>
        <v>87580</v>
      </c>
      <c r="F193" s="57">
        <f>E193/D193</f>
        <v>1.7516</v>
      </c>
      <c r="G193" s="177">
        <f>SUM(G194:G197)</f>
        <v>0</v>
      </c>
      <c r="H193" s="177">
        <f>SUM(H194:H197)</f>
        <v>0</v>
      </c>
      <c r="I193" s="177">
        <f>SUM(I194:I197)</f>
        <v>0</v>
      </c>
      <c r="J193" s="177">
        <f>SUM(J194:J197)</f>
        <v>0</v>
      </c>
    </row>
    <row r="194" spans="1:10" ht="30.75" customHeight="1">
      <c r="A194" s="261" t="s">
        <v>13</v>
      </c>
      <c r="B194" s="262"/>
      <c r="C194" s="37" t="s">
        <v>81</v>
      </c>
      <c r="D194" s="38">
        <v>30000</v>
      </c>
      <c r="E194" s="125">
        <v>13453.01</v>
      </c>
      <c r="F194" s="46">
        <f>E194/D194</f>
        <v>0.4484336666666667</v>
      </c>
      <c r="G194" s="181">
        <v>0</v>
      </c>
      <c r="H194" s="181">
        <v>0</v>
      </c>
      <c r="I194" s="236">
        <v>0</v>
      </c>
      <c r="J194" s="236">
        <v>0</v>
      </c>
    </row>
    <row r="195" spans="1:10" ht="24" customHeight="1">
      <c r="A195" s="263"/>
      <c r="B195" s="264"/>
      <c r="C195" s="95" t="s">
        <v>176</v>
      </c>
      <c r="D195" s="130">
        <v>20000</v>
      </c>
      <c r="E195" s="130">
        <v>0</v>
      </c>
      <c r="F195" s="46">
        <f>E195/D195</f>
        <v>0</v>
      </c>
      <c r="G195" s="233">
        <v>0</v>
      </c>
      <c r="H195" s="233">
        <v>0</v>
      </c>
      <c r="I195" s="236">
        <v>0</v>
      </c>
      <c r="J195" s="236">
        <v>0</v>
      </c>
    </row>
    <row r="196" spans="1:10" ht="12.75">
      <c r="A196" s="263"/>
      <c r="B196" s="264"/>
      <c r="C196" s="95" t="s">
        <v>82</v>
      </c>
      <c r="D196" s="130">
        <v>0</v>
      </c>
      <c r="E196" s="130">
        <v>1993.99</v>
      </c>
      <c r="F196" s="46"/>
      <c r="G196" s="233">
        <v>0</v>
      </c>
      <c r="H196" s="233">
        <v>0</v>
      </c>
      <c r="I196" s="236">
        <v>0</v>
      </c>
      <c r="J196" s="236">
        <v>0</v>
      </c>
    </row>
    <row r="197" spans="1:10" ht="63.75">
      <c r="A197" s="263"/>
      <c r="B197" s="264"/>
      <c r="C197" s="95" t="s">
        <v>177</v>
      </c>
      <c r="D197" s="130">
        <v>0</v>
      </c>
      <c r="E197" s="130">
        <v>72133</v>
      </c>
      <c r="F197" s="46"/>
      <c r="G197" s="233">
        <v>0</v>
      </c>
      <c r="H197" s="233">
        <v>0</v>
      </c>
      <c r="I197" s="236">
        <v>0</v>
      </c>
      <c r="J197" s="237">
        <v>0</v>
      </c>
    </row>
    <row r="198" spans="1:10" ht="30.75" customHeight="1">
      <c r="A198" s="249" t="s">
        <v>119</v>
      </c>
      <c r="B198" s="250" t="s">
        <v>69</v>
      </c>
      <c r="C198" s="141" t="s">
        <v>95</v>
      </c>
      <c r="D198" s="140">
        <f>D200</f>
        <v>4380</v>
      </c>
      <c r="E198" s="140">
        <f>E200</f>
        <v>4376.17</v>
      </c>
      <c r="F198" s="58">
        <f>E198/D198</f>
        <v>0.9991255707762557</v>
      </c>
      <c r="G198" s="175">
        <v>0</v>
      </c>
      <c r="H198" s="175">
        <v>0</v>
      </c>
      <c r="I198" s="238">
        <v>0</v>
      </c>
      <c r="J198" s="239">
        <v>0</v>
      </c>
    </row>
    <row r="199" spans="1:10" ht="12.75">
      <c r="A199" s="117"/>
      <c r="B199" s="116"/>
      <c r="C199" s="115"/>
      <c r="D199" s="96"/>
      <c r="E199" s="96"/>
      <c r="F199" s="97"/>
      <c r="G199" s="240"/>
      <c r="H199" s="241"/>
      <c r="I199" s="242"/>
      <c r="J199" s="242"/>
    </row>
    <row r="200" spans="1:10" ht="14.25" customHeight="1">
      <c r="A200" s="267" t="s">
        <v>13</v>
      </c>
      <c r="B200" s="268"/>
      <c r="C200" s="94" t="s">
        <v>103</v>
      </c>
      <c r="D200" s="121">
        <f>D201</f>
        <v>4380</v>
      </c>
      <c r="E200" s="121">
        <f>E201</f>
        <v>4376.17</v>
      </c>
      <c r="F200" s="122">
        <f>E200/D200</f>
        <v>0.9991255707762557</v>
      </c>
      <c r="G200" s="187">
        <v>0</v>
      </c>
      <c r="H200" s="243">
        <v>0</v>
      </c>
      <c r="I200" s="244">
        <v>0</v>
      </c>
      <c r="J200" s="244">
        <v>0</v>
      </c>
    </row>
    <row r="201" spans="1:10" ht="63.75">
      <c r="A201" s="269"/>
      <c r="B201" s="270"/>
      <c r="C201" s="102" t="s">
        <v>96</v>
      </c>
      <c r="D201" s="131">
        <f>D202</f>
        <v>4380</v>
      </c>
      <c r="E201" s="131">
        <f>E202</f>
        <v>4376.17</v>
      </c>
      <c r="F201" s="98">
        <f>E201/D201</f>
        <v>0.9991255707762557</v>
      </c>
      <c r="G201" s="188">
        <v>0</v>
      </c>
      <c r="H201" s="236">
        <v>0</v>
      </c>
      <c r="I201" s="242">
        <v>0</v>
      </c>
      <c r="J201" s="242">
        <v>0</v>
      </c>
    </row>
    <row r="202" spans="1:10" ht="30.75" customHeight="1">
      <c r="A202" s="275"/>
      <c r="B202" s="276"/>
      <c r="C202" s="102" t="s">
        <v>178</v>
      </c>
      <c r="D202" s="131">
        <v>4380</v>
      </c>
      <c r="E202" s="131">
        <v>4376.17</v>
      </c>
      <c r="F202" s="98">
        <f>E202/D202</f>
        <v>0.9991255707762557</v>
      </c>
      <c r="G202" s="188">
        <v>0</v>
      </c>
      <c r="H202" s="236">
        <v>0</v>
      </c>
      <c r="I202" s="242">
        <v>0</v>
      </c>
      <c r="J202" s="195">
        <v>0</v>
      </c>
    </row>
    <row r="203" spans="1:10" ht="30.75" customHeight="1">
      <c r="A203" s="166" t="s">
        <v>180</v>
      </c>
      <c r="B203" s="167" t="s">
        <v>181</v>
      </c>
      <c r="C203" s="168" t="s">
        <v>182</v>
      </c>
      <c r="D203" s="169">
        <f>D205+D207</f>
        <v>835400</v>
      </c>
      <c r="E203" s="169">
        <f aca="true" t="shared" si="10" ref="E203:J203">E205+E207</f>
        <v>2400</v>
      </c>
      <c r="F203" s="170">
        <f>E203/D203</f>
        <v>0.0028728752693320567</v>
      </c>
      <c r="G203" s="169">
        <f t="shared" si="10"/>
        <v>0</v>
      </c>
      <c r="H203" s="169">
        <f t="shared" si="10"/>
        <v>0</v>
      </c>
      <c r="I203" s="169">
        <f t="shared" si="10"/>
        <v>0</v>
      </c>
      <c r="J203" s="169">
        <f t="shared" si="10"/>
        <v>0</v>
      </c>
    </row>
    <row r="204" spans="1:10" ht="11.25" customHeight="1">
      <c r="A204" s="265"/>
      <c r="B204" s="266"/>
      <c r="C204" s="118"/>
      <c r="D204" s="119"/>
      <c r="E204" s="119"/>
      <c r="F204" s="120"/>
      <c r="G204" s="245"/>
      <c r="H204" s="246"/>
      <c r="I204" s="247"/>
      <c r="J204" s="247"/>
    </row>
    <row r="205" spans="1:10" ht="12.75">
      <c r="A205" s="161"/>
      <c r="B205" s="162"/>
      <c r="C205" s="94" t="s">
        <v>112</v>
      </c>
      <c r="D205" s="121">
        <f>D206</f>
        <v>2400</v>
      </c>
      <c r="E205" s="121">
        <f>E206</f>
        <v>2400</v>
      </c>
      <c r="F205" s="122">
        <f aca="true" t="shared" si="11" ref="F205:F210">E205/D205</f>
        <v>1</v>
      </c>
      <c r="G205" s="187">
        <v>0</v>
      </c>
      <c r="H205" s="243">
        <v>0</v>
      </c>
      <c r="I205" s="248">
        <v>0</v>
      </c>
      <c r="J205" s="248">
        <v>0</v>
      </c>
    </row>
    <row r="206" spans="1:10" ht="24.75" customHeight="1">
      <c r="A206" s="267" t="s">
        <v>13</v>
      </c>
      <c r="B206" s="268"/>
      <c r="C206" s="87" t="s">
        <v>113</v>
      </c>
      <c r="D206" s="88">
        <v>2400</v>
      </c>
      <c r="E206" s="88">
        <v>2400</v>
      </c>
      <c r="F206" s="77">
        <f t="shared" si="11"/>
        <v>1</v>
      </c>
      <c r="G206" s="181">
        <v>0</v>
      </c>
      <c r="H206" s="237">
        <v>0</v>
      </c>
      <c r="I206" s="247">
        <v>0</v>
      </c>
      <c r="J206" s="247">
        <v>0</v>
      </c>
    </row>
    <row r="207" spans="1:10" ht="12.75">
      <c r="A207" s="269"/>
      <c r="B207" s="270"/>
      <c r="C207" s="163" t="s">
        <v>114</v>
      </c>
      <c r="D207" s="164">
        <f>D208</f>
        <v>833000</v>
      </c>
      <c r="E207" s="164">
        <f>0</f>
        <v>0</v>
      </c>
      <c r="F207" s="165">
        <f t="shared" si="11"/>
        <v>0</v>
      </c>
      <c r="G207" s="226">
        <v>0</v>
      </c>
      <c r="H207" s="244">
        <v>0</v>
      </c>
      <c r="I207" s="248"/>
      <c r="J207" s="248"/>
    </row>
    <row r="208" spans="1:10" ht="38.25" customHeight="1">
      <c r="A208" s="269"/>
      <c r="B208" s="270"/>
      <c r="C208" s="87" t="s">
        <v>115</v>
      </c>
      <c r="D208" s="88">
        <f>SUM(D209:D210)</f>
        <v>833000</v>
      </c>
      <c r="E208" s="88">
        <v>0</v>
      </c>
      <c r="F208" s="77">
        <f t="shared" si="11"/>
        <v>0</v>
      </c>
      <c r="G208" s="181">
        <v>0</v>
      </c>
      <c r="H208" s="237">
        <v>0</v>
      </c>
      <c r="I208" s="247">
        <v>0</v>
      </c>
      <c r="J208" s="247">
        <v>0</v>
      </c>
    </row>
    <row r="209" spans="1:10" ht="63.75">
      <c r="A209" s="269"/>
      <c r="B209" s="270"/>
      <c r="C209" s="87" t="s">
        <v>179</v>
      </c>
      <c r="D209" s="88">
        <v>333000</v>
      </c>
      <c r="E209" s="88">
        <v>0</v>
      </c>
      <c r="F209" s="77">
        <f t="shared" si="11"/>
        <v>0</v>
      </c>
      <c r="G209" s="181">
        <v>0</v>
      </c>
      <c r="H209" s="237">
        <v>0</v>
      </c>
      <c r="I209" s="247">
        <v>0</v>
      </c>
      <c r="J209" s="247">
        <v>0</v>
      </c>
    </row>
    <row r="210" spans="1:10" ht="76.5">
      <c r="A210" s="269"/>
      <c r="B210" s="270"/>
      <c r="C210" s="87" t="s">
        <v>183</v>
      </c>
      <c r="D210" s="88">
        <v>500000</v>
      </c>
      <c r="E210" s="88">
        <v>0</v>
      </c>
      <c r="F210" s="77">
        <f t="shared" si="11"/>
        <v>0</v>
      </c>
      <c r="G210" s="181">
        <v>0</v>
      </c>
      <c r="H210" s="237">
        <v>0</v>
      </c>
      <c r="I210" s="247">
        <v>0</v>
      </c>
      <c r="J210" s="247">
        <v>0</v>
      </c>
    </row>
    <row r="211" spans="1:10" ht="12.75" customHeight="1">
      <c r="A211" s="269"/>
      <c r="B211" s="270"/>
      <c r="C211" s="87"/>
      <c r="D211" s="88"/>
      <c r="E211" s="88"/>
      <c r="F211" s="77"/>
      <c r="G211" s="181"/>
      <c r="H211" s="237"/>
      <c r="I211" s="247"/>
      <c r="J211" s="247"/>
    </row>
    <row r="212" spans="1:11" ht="18.75" customHeight="1">
      <c r="A212" s="171"/>
      <c r="B212" s="172"/>
      <c r="C212" s="173" t="s">
        <v>137</v>
      </c>
      <c r="D212" s="174">
        <f>D11+D16+D23+D30+D42+D57+D63+D73+D80+D89+D119+D131+D157+D162+D184+D191+D198+D203</f>
        <v>29349946.919999998</v>
      </c>
      <c r="E212" s="174">
        <f aca="true" t="shared" si="12" ref="E212:J212">E11+E16+E23+E30+E42+E57+E63+E73+E80+E89+E119+E131+E157+E162+E184+E191+E198+E203</f>
        <v>15781214.2</v>
      </c>
      <c r="F212" s="254">
        <f>E212/D212</f>
        <v>0.5376914051332125</v>
      </c>
      <c r="G212" s="174">
        <f t="shared" si="12"/>
        <v>2521112.8</v>
      </c>
      <c r="H212" s="174">
        <f t="shared" si="12"/>
        <v>22718.170000000002</v>
      </c>
      <c r="I212" s="174">
        <f t="shared" si="12"/>
        <v>182316.57</v>
      </c>
      <c r="J212" s="174">
        <f t="shared" si="12"/>
        <v>276015.63</v>
      </c>
      <c r="K212" s="142"/>
    </row>
  </sheetData>
  <sheetProtection/>
  <mergeCells count="29">
    <mergeCell ref="A92:B116"/>
    <mergeCell ref="A129:B129"/>
    <mergeCell ref="A86:B87"/>
    <mergeCell ref="A19:B19"/>
    <mergeCell ref="A45:B52"/>
    <mergeCell ref="A26:B27"/>
    <mergeCell ref="A21:B21"/>
    <mergeCell ref="A29:B29"/>
    <mergeCell ref="A36:B40"/>
    <mergeCell ref="A186:B187"/>
    <mergeCell ref="A137:B142"/>
    <mergeCell ref="A117:B117"/>
    <mergeCell ref="A14:B14"/>
    <mergeCell ref="A54:B54"/>
    <mergeCell ref="A61:B61"/>
    <mergeCell ref="A66:B71"/>
    <mergeCell ref="A122:B127"/>
    <mergeCell ref="A76:B78"/>
    <mergeCell ref="A84:B84"/>
    <mergeCell ref="A3:J3"/>
    <mergeCell ref="A5:J5"/>
    <mergeCell ref="A6:J6"/>
    <mergeCell ref="A194:B197"/>
    <mergeCell ref="A204:B204"/>
    <mergeCell ref="A206:B211"/>
    <mergeCell ref="A154:B155"/>
    <mergeCell ref="A200:B202"/>
    <mergeCell ref="A164:B164"/>
    <mergeCell ref="A165:B183"/>
  </mergeCells>
  <dataValidations count="1">
    <dataValidation type="decimal" allowBlank="1" showInputMessage="1" showErrorMessage="1" error="uwaga błąd" sqref="F45:F132 F152:F211 F41:F43 F11:F31 F33:F36">
      <formula1>-400</formula1>
      <formula2>100000000000000000</formula2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7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Jachimowicz</dc:creator>
  <cp:keywords/>
  <dc:description/>
  <cp:lastModifiedBy>Aleksander Serafin</cp:lastModifiedBy>
  <cp:lastPrinted>2012-08-16T09:17:58Z</cp:lastPrinted>
  <dcterms:created xsi:type="dcterms:W3CDTF">2009-08-26T11:52:56Z</dcterms:created>
  <dcterms:modified xsi:type="dcterms:W3CDTF">2012-08-21T09:30:25Z</dcterms:modified>
  <cp:category/>
  <cp:version/>
  <cp:contentType/>
  <cp:contentStatus/>
</cp:coreProperties>
</file>