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7" sheetId="1" r:id="rId1"/>
  </sheets>
  <definedNames>
    <definedName name="_xlnm.Print_Area" localSheetId="0">'17'!$A$1:$O$42</definedName>
    <definedName name="_xlnm.Print_Titles" localSheetId="0">'17'!$6:$8</definedName>
  </definedNames>
  <calcPr fullCalcOnLoad="1"/>
</workbook>
</file>

<file path=xl/sharedStrings.xml><?xml version="1.0" encoding="utf-8"?>
<sst xmlns="http://schemas.openxmlformats.org/spreadsheetml/2006/main" count="71" uniqueCount="70">
  <si>
    <t>Wyszczególnienie</t>
  </si>
  <si>
    <t>4.</t>
  </si>
  <si>
    <t>1.</t>
  </si>
  <si>
    <t>3.</t>
  </si>
  <si>
    <t>5.</t>
  </si>
  <si>
    <t>6.</t>
  </si>
  <si>
    <t>Lp.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</si>
  <si>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</si>
  <si>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</si>
  <si>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</si>
  <si>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</si>
  <si>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</si>
  <si>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</si>
  <si>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</si>
  <si>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</si>
  <si>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pożyczki</t>
  </si>
  <si>
    <t>Prognozowane dochody budżetowe</t>
  </si>
  <si>
    <t>Relacje do dochodów (w %):</t>
  </si>
  <si>
    <t>Prognozowane wydatki budżetowe</t>
  </si>
  <si>
    <t>Prognozowany wynik finansowy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</si>
  <si>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</si>
  <si>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</si>
  <si>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</si>
  <si>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</si>
  <si>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</si>
  <si>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</si>
  <si>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</si>
  <si>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</si>
  <si>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</si>
  <si>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</si>
  <si>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udzielonych poręczeń</t>
  </si>
  <si>
    <t>wykup papierów wartościowych</t>
  </si>
  <si>
    <t>6.1</t>
  </si>
  <si>
    <t>6.2</t>
  </si>
  <si>
    <t>7.</t>
  </si>
  <si>
    <t>Planowane przychody z tytułu kredytów i pożyczek</t>
  </si>
  <si>
    <t>Planowane przychody z tytułu kredytów</t>
  </si>
  <si>
    <t>Planowane przychody z tytułu pożyczek</t>
  </si>
  <si>
    <t>Przyjętych depozytów</t>
  </si>
  <si>
    <t>wyemitowanych papierów wartościowych</t>
  </si>
  <si>
    <t>Wymagalnych zobowiązań</t>
  </si>
  <si>
    <t>1.4</t>
  </si>
  <si>
    <t>2.1.4</t>
  </si>
  <si>
    <t>2.1.5</t>
  </si>
  <si>
    <t>pożyczek (na podstawie podpisanych umów)</t>
  </si>
  <si>
    <t>kredytów (na podstawie podpisanych umów)</t>
  </si>
  <si>
    <t>Zobowiązań na podstawie już podpisanych umów z tytułu:</t>
  </si>
  <si>
    <t>Zobowiązań planowanych do zaciągnięcia w danym roku budżetowym:</t>
  </si>
  <si>
    <t>Obsługa długu (2.1+2.2)</t>
  </si>
  <si>
    <t>Łączna kwota długu na koniec roku budżetowego, w tym z następujących tytułów dłużnych: (1.1+1.2+1.3+1.4)</t>
  </si>
  <si>
    <t>2.1.6</t>
  </si>
  <si>
    <t>planowanych pożyczek</t>
  </si>
  <si>
    <t>planowanych kredytów</t>
  </si>
  <si>
    <t>kredyty</t>
  </si>
  <si>
    <t>8.</t>
  </si>
  <si>
    <t>8.1</t>
  </si>
  <si>
    <t>8.2</t>
  </si>
  <si>
    <t>8.3</t>
  </si>
  <si>
    <t>8.4</t>
  </si>
  <si>
    <t>Przychody z tytułu wolnych środków</t>
  </si>
  <si>
    <t>Spłata rat kapitałowych, wykup papierów wartościowych, potencjalna spłata udzielonych poręczeń</t>
  </si>
  <si>
    <r>
      <t xml:space="preserve">długu </t>
    </r>
    <r>
      <rPr>
        <sz val="10"/>
        <rFont val="Arial"/>
        <family val="2"/>
      </rPr>
      <t>(art. 170 ust. 1)         (1/3)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</si>
  <si>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</si>
  <si>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spłaty zadłużenia </t>
    </r>
    <r>
      <rPr>
        <sz val="10"/>
        <rFont val="Arial"/>
        <family val="2"/>
      </rPr>
      <t>(art. 169 ust. 1)        (2/3)</t>
    </r>
  </si>
  <si>
    <r>
      <t xml:space="preserve">spłaty zadłużenia po uwzględnieniu wyłączeń </t>
    </r>
    <r>
      <rPr>
        <sz val="10"/>
        <rFont val="Arial"/>
        <family val="2"/>
      </rPr>
      <t xml:space="preserve">(art. 169 ust. 3)     </t>
    </r>
  </si>
  <si>
    <t>Prognoza kwoty długu i spłat na rok 2010 i lata następne (w złotych i groszach)</t>
  </si>
  <si>
    <t>Kwota długu na dzień 31.12.2009</t>
  </si>
  <si>
    <t xml:space="preserve">Prognozę długu na dzień 31 grudnia 2009 r. wyliczono w oparciu o planowany budżet na rok 2009 według stanu na dzień 31 października 2009 roku </t>
  </si>
  <si>
    <t>Załącznik Nr 3 do Zarządzenia Burmistrza Miasta Nr B. 0151 - 371/09 z dnia 12 listopada 2009</t>
  </si>
  <si>
    <t>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</si>
</sst>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4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wrapText="1"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 wrapText="1"/>
    </xf>
    <xf numFmtId="4" fontId="12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5" fillId="4" borderId="0" xfId="0" applyFont="1" applyFill="1" applyAlignment="1">
      <alignment horizontal="left" vertical="center"/>
    </xf>
    <xf numFmtId="4" fontId="0" fillId="0" borderId="1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/>
    </xf>
    <xf numFmtId="4" fontId="6" fillId="4" borderId="4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3" fontId="10" fillId="3" borderId="0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5" fillId="4" borderId="0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Border="1" applyAlignment="1" applyProtection="1">
      <alignment vertical="center"/>
      <protection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10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8"/>
  <sheetViews>
    <sheetView showGridLines="0" tabSelected="1" workbookViewId="0" topLeftCell="A1">
      <selection activeCell="J5" sqref="J5"/>
    </sheetView>
  </sheetViews>
  <sheetFormatPr defaultColWidth="9.00390625" defaultRowHeight="12.75"/>
  <cols>
    <col min="1" max="1" width="6.25390625" style="18" customWidth="1"/>
    <col min="2" max="2" width="34.00390625" style="18" customWidth="1"/>
    <col min="3" max="3" width="13.125" style="18" customWidth="1"/>
    <col min="4" max="4" width="13.00390625" style="18" customWidth="1"/>
    <col min="5" max="5" width="13.375" style="18" customWidth="1"/>
    <col min="6" max="6" width="13.625" style="18" customWidth="1"/>
    <col min="7" max="7" width="13.25390625" style="18" customWidth="1"/>
    <col min="8" max="8" width="13.00390625" style="18" customWidth="1"/>
    <col min="9" max="9" width="12.875" style="18" customWidth="1"/>
    <col min="10" max="10" width="12.75390625" style="18" customWidth="1"/>
    <col min="11" max="11" width="13.375" style="18" customWidth="1"/>
    <col min="12" max="12" width="13.00390625" style="18" customWidth="1"/>
    <col min="13" max="13" width="12.875" style="18" customWidth="1"/>
    <col min="14" max="14" width="12.75390625" style="18" customWidth="1"/>
    <col min="15" max="15" width="13.25390625" style="18" customWidth="1"/>
    <col min="16" max="18" width="9.25390625" style="18" bestFit="1" customWidth="1"/>
    <col min="19" max="16384" width="9.125" style="18" customWidth="1"/>
  </cols>
  <sheetData>
    <row r="1" spans="1:14" s="17" customFormat="1" ht="12.7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33"/>
    </row>
    <row r="3" spans="1:14" s="16" customFormat="1" ht="12.75">
      <c r="A3" s="107" t="s">
        <v>65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5"/>
    </row>
    <row r="4" spans="1:14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9:14" ht="12.75">
      <c r="I5" s="19"/>
      <c r="J5" s="19"/>
      <c r="K5" s="19"/>
      <c r="L5" s="19"/>
      <c r="M5" s="19"/>
      <c r="N5" s="19"/>
    </row>
    <row r="6" spans="1:31" s="3" customFormat="1" ht="35.25" customHeight="1">
      <c r="A6" s="110" t="s">
        <v>6</v>
      </c>
      <c r="B6" s="110" t="s">
        <v>0</v>
      </c>
      <c r="C6" s="111" t="s">
        <v>66</v>
      </c>
      <c r="D6" s="112" t="s">
        <v>12</v>
      </c>
      <c r="E6" s="113"/>
      <c r="F6" s="113"/>
      <c r="G6" s="113"/>
      <c r="H6" s="113"/>
      <c r="I6" s="113"/>
      <c r="J6" s="113"/>
      <c r="K6" s="113"/>
      <c r="L6" s="113"/>
      <c r="M6" s="113"/>
      <c r="N6" s="36"/>
      <c r="O6" s="37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3" customFormat="1" ht="12.75">
      <c r="A7" s="110"/>
      <c r="B7" s="110"/>
      <c r="C7" s="110"/>
      <c r="D7" s="85">
        <v>2010</v>
      </c>
      <c r="E7" s="85">
        <v>2011</v>
      </c>
      <c r="F7" s="85">
        <v>2012</v>
      </c>
      <c r="G7" s="85">
        <v>2013</v>
      </c>
      <c r="H7" s="85">
        <v>2014</v>
      </c>
      <c r="I7" s="85">
        <v>2015</v>
      </c>
      <c r="J7" s="85">
        <v>2016</v>
      </c>
      <c r="K7" s="85">
        <v>2017</v>
      </c>
      <c r="L7" s="85">
        <v>2018</v>
      </c>
      <c r="M7" s="85">
        <v>2019</v>
      </c>
      <c r="N7" s="86">
        <v>2020</v>
      </c>
      <c r="O7" s="85">
        <v>2021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1" customFormat="1" ht="12.75">
      <c r="A8" s="24">
        <v>1</v>
      </c>
      <c r="B8" s="24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/>
      <c r="M8" s="2">
        <v>12</v>
      </c>
      <c r="N8" s="35"/>
      <c r="O8" s="8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7" customFormat="1" ht="51">
      <c r="A9" s="5" t="s">
        <v>2</v>
      </c>
      <c r="B9" s="6" t="s">
        <v>49</v>
      </c>
      <c r="C9" s="26">
        <f aca="true" t="shared" si="0" ref="C9:O9">SUM(C10,C14,C18,C19)</f>
        <v>3037106.5</v>
      </c>
      <c r="D9" s="26">
        <f t="shared" si="0"/>
        <v>9394976.459999999</v>
      </c>
      <c r="E9" s="26">
        <f t="shared" si="0"/>
        <v>8175690.449999999</v>
      </c>
      <c r="F9" s="26">
        <f t="shared" si="0"/>
        <v>6805562.889999999</v>
      </c>
      <c r="G9" s="26">
        <f t="shared" si="0"/>
        <v>5505997.329999999</v>
      </c>
      <c r="H9" s="26">
        <f t="shared" si="0"/>
        <v>4519384.77</v>
      </c>
      <c r="I9" s="26">
        <f t="shared" si="0"/>
        <v>3532774.209999999</v>
      </c>
      <c r="J9" s="26">
        <f t="shared" si="0"/>
        <v>2645007.649999999</v>
      </c>
      <c r="K9" s="26">
        <f t="shared" si="0"/>
        <v>2003575.0899999992</v>
      </c>
      <c r="L9" s="26">
        <f t="shared" si="0"/>
        <v>1362142.0699999991</v>
      </c>
      <c r="M9" s="26">
        <f t="shared" si="0"/>
        <v>888615.0699999991</v>
      </c>
      <c r="N9" s="62">
        <f t="shared" si="0"/>
        <v>415088.06999999913</v>
      </c>
      <c r="O9" s="26">
        <f t="shared" si="0"/>
        <v>-9.022187441587448E-10</v>
      </c>
      <c r="P9" s="90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s="4" customFormat="1" ht="25.5">
      <c r="A10" s="91" t="s">
        <v>7</v>
      </c>
      <c r="B10" s="25" t="s">
        <v>46</v>
      </c>
      <c r="C10" s="27">
        <f aca="true" t="shared" si="1" ref="C10:O10">SUM(C11:C13)</f>
        <v>3037106.5</v>
      </c>
      <c r="D10" s="27">
        <f t="shared" si="1"/>
        <v>2855863.94</v>
      </c>
      <c r="E10" s="27">
        <f t="shared" si="1"/>
        <v>2210342.38</v>
      </c>
      <c r="F10" s="27">
        <f t="shared" si="1"/>
        <v>1616916.8199999998</v>
      </c>
      <c r="G10" s="27">
        <f t="shared" si="1"/>
        <v>1037214.2599999998</v>
      </c>
      <c r="H10" s="27">
        <f t="shared" si="1"/>
        <v>770464.6999999997</v>
      </c>
      <c r="I10" s="27">
        <f t="shared" si="1"/>
        <v>503717.1399999997</v>
      </c>
      <c r="J10" s="27">
        <f t="shared" si="1"/>
        <v>335811.5799999997</v>
      </c>
      <c r="K10" s="27">
        <f t="shared" si="1"/>
        <v>167906.01999999973</v>
      </c>
      <c r="L10" s="27">
        <f t="shared" si="1"/>
        <v>-2.6193447411060333E-10</v>
      </c>
      <c r="M10" s="27">
        <f t="shared" si="1"/>
        <v>-2.6193447411060333E-10</v>
      </c>
      <c r="N10" s="27">
        <f t="shared" si="1"/>
        <v>-2.6193447411060333E-10</v>
      </c>
      <c r="O10" s="27">
        <f t="shared" si="1"/>
        <v>-2.6193447411060333E-10</v>
      </c>
      <c r="P10" s="92"/>
      <c r="Q10" s="66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</row>
    <row r="11" spans="1:31" s="1" customFormat="1" ht="15" customHeight="1">
      <c r="A11" s="38" t="s">
        <v>23</v>
      </c>
      <c r="B11" s="39" t="s">
        <v>13</v>
      </c>
      <c r="C11" s="28">
        <f>1236258-464218</f>
        <v>772040</v>
      </c>
      <c r="D11" s="88">
        <v>980218</v>
      </c>
      <c r="E11" s="50">
        <f aca="true" t="shared" si="2" ref="E11:K11">D11-E23</f>
        <v>719374</v>
      </c>
      <c r="F11" s="50">
        <f t="shared" si="2"/>
        <v>458530</v>
      </c>
      <c r="G11" s="50">
        <f t="shared" si="2"/>
        <v>197686</v>
      </c>
      <c r="H11" s="50">
        <f t="shared" si="2"/>
        <v>98842</v>
      </c>
      <c r="I11" s="50">
        <f t="shared" si="2"/>
        <v>0</v>
      </c>
      <c r="J11" s="50">
        <f t="shared" si="2"/>
        <v>0</v>
      </c>
      <c r="K11" s="50">
        <f t="shared" si="2"/>
        <v>0</v>
      </c>
      <c r="L11" s="50">
        <f>J11-L23</f>
        <v>0</v>
      </c>
      <c r="M11" s="50">
        <f>K11-M23</f>
        <v>0</v>
      </c>
      <c r="N11" s="59">
        <f>L11-N23</f>
        <v>0</v>
      </c>
      <c r="O11" s="50">
        <f>M11-O23</f>
        <v>0</v>
      </c>
      <c r="P11" s="75"/>
      <c r="Q11" s="69"/>
      <c r="R11" s="70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spans="1:31" s="1" customFormat="1" ht="15" customHeight="1">
      <c r="A12" s="38" t="s">
        <v>24</v>
      </c>
      <c r="B12" s="39" t="s">
        <v>14</v>
      </c>
      <c r="C12" s="28">
        <v>2265066.5</v>
      </c>
      <c r="D12" s="50">
        <f aca="true" t="shared" si="3" ref="D12:O12">C12-D22</f>
        <v>1875645.94</v>
      </c>
      <c r="E12" s="50">
        <f t="shared" si="3"/>
        <v>1490968.38</v>
      </c>
      <c r="F12" s="50">
        <f t="shared" si="3"/>
        <v>1158386.8199999998</v>
      </c>
      <c r="G12" s="50">
        <f t="shared" si="3"/>
        <v>839528.2599999998</v>
      </c>
      <c r="H12" s="50">
        <f t="shared" si="3"/>
        <v>671622.6999999997</v>
      </c>
      <c r="I12" s="50">
        <f t="shared" si="3"/>
        <v>503717.1399999997</v>
      </c>
      <c r="J12" s="50">
        <f t="shared" si="3"/>
        <v>335811.5799999997</v>
      </c>
      <c r="K12" s="50">
        <f t="shared" si="3"/>
        <v>167906.01999999973</v>
      </c>
      <c r="L12" s="50">
        <f t="shared" si="3"/>
        <v>-2.6193447411060333E-10</v>
      </c>
      <c r="M12" s="50">
        <f t="shared" si="3"/>
        <v>-2.6193447411060333E-10</v>
      </c>
      <c r="N12" s="50">
        <f t="shared" si="3"/>
        <v>-2.6193447411060333E-10</v>
      </c>
      <c r="O12" s="50">
        <f t="shared" si="3"/>
        <v>-2.6193447411060333E-10</v>
      </c>
      <c r="P12" s="75"/>
      <c r="Q12" s="69"/>
      <c r="R12" s="70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s="1" customFormat="1" ht="25.5">
      <c r="A13" s="38" t="s">
        <v>25</v>
      </c>
      <c r="B13" s="39" t="s">
        <v>39</v>
      </c>
      <c r="C13" s="30">
        <v>0</v>
      </c>
      <c r="D13" s="51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93">
        <v>0</v>
      </c>
      <c r="O13" s="94">
        <v>0</v>
      </c>
      <c r="P13" s="75"/>
      <c r="Q13" s="69"/>
      <c r="R13" s="70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s="4" customFormat="1" ht="38.25">
      <c r="A14" s="91" t="s">
        <v>8</v>
      </c>
      <c r="B14" s="25" t="s">
        <v>47</v>
      </c>
      <c r="C14" s="27">
        <f aca="true" t="shared" si="4" ref="C14:I14">SUM(C15:C16,C17)</f>
        <v>0</v>
      </c>
      <c r="D14" s="27">
        <f t="shared" si="4"/>
        <v>6539112.52</v>
      </c>
      <c r="E14" s="27">
        <f t="shared" si="4"/>
        <v>5965348.069999999</v>
      </c>
      <c r="F14" s="27">
        <f t="shared" si="4"/>
        <v>5188646.069999999</v>
      </c>
      <c r="G14" s="27">
        <f t="shared" si="4"/>
        <v>4468783.069999999</v>
      </c>
      <c r="H14" s="27">
        <f t="shared" si="4"/>
        <v>3748920.0699999994</v>
      </c>
      <c r="I14" s="27">
        <f t="shared" si="4"/>
        <v>3029057.0699999994</v>
      </c>
      <c r="J14" s="27">
        <f aca="true" t="shared" si="5" ref="J14:O14">SUM(J15:J16,J17)</f>
        <v>2309196.0699999994</v>
      </c>
      <c r="K14" s="27">
        <f t="shared" si="5"/>
        <v>1835669.0699999994</v>
      </c>
      <c r="L14" s="27">
        <f t="shared" si="5"/>
        <v>1362142.0699999994</v>
      </c>
      <c r="M14" s="27">
        <f t="shared" si="5"/>
        <v>888615.0699999994</v>
      </c>
      <c r="N14" s="58">
        <f t="shared" si="5"/>
        <v>415088.06999999937</v>
      </c>
      <c r="O14" s="27">
        <f t="shared" si="5"/>
        <v>-6.402842700481415E-10</v>
      </c>
      <c r="P14" s="92"/>
      <c r="Q14" s="66"/>
      <c r="R14" s="67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</row>
    <row r="15" spans="1:31" s="1" customFormat="1" ht="15" customHeight="1">
      <c r="A15" s="38" t="s">
        <v>26</v>
      </c>
      <c r="B15" s="39" t="s">
        <v>15</v>
      </c>
      <c r="C15" s="28">
        <v>0</v>
      </c>
      <c r="D15" s="87">
        <v>278014</v>
      </c>
      <c r="E15" s="28">
        <f aca="true" t="shared" si="6" ref="E15:K15">D15+E34-E24</f>
        <v>231678</v>
      </c>
      <c r="F15" s="28">
        <f t="shared" si="6"/>
        <v>185342</v>
      </c>
      <c r="G15" s="28">
        <f t="shared" si="6"/>
        <v>139006</v>
      </c>
      <c r="H15" s="28">
        <f t="shared" si="6"/>
        <v>92670</v>
      </c>
      <c r="I15" s="28">
        <f t="shared" si="6"/>
        <v>46334</v>
      </c>
      <c r="J15" s="28">
        <f t="shared" si="6"/>
        <v>0</v>
      </c>
      <c r="K15" s="28">
        <f t="shared" si="6"/>
        <v>0</v>
      </c>
      <c r="L15" s="28">
        <f>J15+L34-L24</f>
        <v>0</v>
      </c>
      <c r="M15" s="28">
        <f>K15+M34-M24</f>
        <v>0</v>
      </c>
      <c r="N15" s="95">
        <v>0</v>
      </c>
      <c r="O15" s="94">
        <v>0</v>
      </c>
      <c r="P15" s="75"/>
      <c r="Q15" s="69"/>
      <c r="R15" s="70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s="1" customFormat="1" ht="15" customHeight="1">
      <c r="A16" s="38" t="s">
        <v>27</v>
      </c>
      <c r="B16" s="39" t="s">
        <v>53</v>
      </c>
      <c r="C16" s="28">
        <v>0</v>
      </c>
      <c r="D16" s="28">
        <f>C16-D25+D33</f>
        <v>6261098.52</v>
      </c>
      <c r="E16" s="28">
        <f aca="true" t="shared" si="7" ref="E16:O16">D16-E25+E32</f>
        <v>5733670.069999999</v>
      </c>
      <c r="F16" s="28">
        <f t="shared" si="7"/>
        <v>5003304.069999999</v>
      </c>
      <c r="G16" s="28">
        <f t="shared" si="7"/>
        <v>4329777.069999999</v>
      </c>
      <c r="H16" s="28">
        <f t="shared" si="7"/>
        <v>3656250.0699999994</v>
      </c>
      <c r="I16" s="28">
        <f t="shared" si="7"/>
        <v>2982723.0699999994</v>
      </c>
      <c r="J16" s="28">
        <f t="shared" si="7"/>
        <v>2309196.0699999994</v>
      </c>
      <c r="K16" s="28">
        <f t="shared" si="7"/>
        <v>1835669.0699999994</v>
      </c>
      <c r="L16" s="28">
        <f t="shared" si="7"/>
        <v>1362142.0699999994</v>
      </c>
      <c r="M16" s="28">
        <f t="shared" si="7"/>
        <v>888615.0699999994</v>
      </c>
      <c r="N16" s="96">
        <f t="shared" si="7"/>
        <v>415088.06999999937</v>
      </c>
      <c r="O16" s="28">
        <f t="shared" si="7"/>
        <v>-6.402842700481415E-10</v>
      </c>
      <c r="P16" s="75"/>
      <c r="Q16" s="69"/>
      <c r="R16" s="70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1" s="1" customFormat="1" ht="25.5">
      <c r="A17" s="38" t="s">
        <v>28</v>
      </c>
      <c r="B17" s="39" t="s">
        <v>39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95">
        <v>0</v>
      </c>
      <c r="O17" s="94">
        <v>0</v>
      </c>
      <c r="P17" s="75"/>
      <c r="Q17" s="69"/>
      <c r="R17" s="70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</row>
    <row r="18" spans="1:31" s="4" customFormat="1" ht="15" customHeight="1">
      <c r="A18" s="91" t="s">
        <v>9</v>
      </c>
      <c r="B18" s="25" t="s">
        <v>38</v>
      </c>
      <c r="C18" s="27">
        <v>0</v>
      </c>
      <c r="D18" s="5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97">
        <v>0</v>
      </c>
      <c r="O18" s="98">
        <v>0</v>
      </c>
      <c r="P18" s="92"/>
      <c r="Q18" s="66"/>
      <c r="R18" s="67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</row>
    <row r="19" spans="1:31" s="4" customFormat="1" ht="15" customHeight="1">
      <c r="A19" s="91" t="s">
        <v>41</v>
      </c>
      <c r="B19" s="25" t="s">
        <v>40</v>
      </c>
      <c r="C19" s="27">
        <v>0</v>
      </c>
      <c r="D19" s="5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97">
        <v>0</v>
      </c>
      <c r="O19" s="98">
        <v>0</v>
      </c>
      <c r="P19" s="92"/>
      <c r="Q19" s="66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 s="7" customFormat="1" ht="22.5" customHeight="1">
      <c r="A20" s="5">
        <v>2</v>
      </c>
      <c r="B20" s="6" t="s">
        <v>48</v>
      </c>
      <c r="C20" s="26">
        <f>SUM(C21,C28)</f>
        <v>582477</v>
      </c>
      <c r="D20" s="26">
        <f aca="true" t="shared" si="8" ref="D20:I20">SUM(D21,D28)</f>
        <v>2229760.56</v>
      </c>
      <c r="E20" s="26">
        <f t="shared" si="8"/>
        <v>1689034.8300000003</v>
      </c>
      <c r="F20" s="26">
        <f t="shared" si="8"/>
        <v>1778912.08</v>
      </c>
      <c r="G20" s="26">
        <f t="shared" si="8"/>
        <v>1639843.7000000002</v>
      </c>
      <c r="H20" s="26">
        <f t="shared" si="8"/>
        <v>1261912.4300000002</v>
      </c>
      <c r="I20" s="26">
        <f t="shared" si="8"/>
        <v>1212579.8</v>
      </c>
      <c r="J20" s="26">
        <f aca="true" t="shared" si="9" ref="J20:O20">SUM(J21,J28)</f>
        <v>1064405.27</v>
      </c>
      <c r="K20" s="26">
        <f t="shared" si="9"/>
        <v>773682.9400000001</v>
      </c>
      <c r="L20" s="26">
        <f t="shared" si="9"/>
        <v>773683.4</v>
      </c>
      <c r="M20" s="26">
        <f t="shared" si="9"/>
        <v>573705.75</v>
      </c>
      <c r="N20" s="62">
        <f t="shared" si="9"/>
        <v>541634.1</v>
      </c>
      <c r="O20" s="26">
        <f t="shared" si="9"/>
        <v>459518.82</v>
      </c>
      <c r="P20" s="65"/>
      <c r="Q20" s="64"/>
      <c r="R20" s="64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1:31" s="13" customFormat="1" ht="51">
      <c r="A21" s="91" t="s">
        <v>10</v>
      </c>
      <c r="B21" s="12" t="s">
        <v>60</v>
      </c>
      <c r="C21" s="27">
        <f aca="true" t="shared" si="10" ref="C21:O21">SUM(C22:C27)</f>
        <v>482477</v>
      </c>
      <c r="D21" s="27">
        <f t="shared" si="10"/>
        <v>2145460.56</v>
      </c>
      <c r="E21" s="27">
        <f t="shared" si="10"/>
        <v>1219286.0100000002</v>
      </c>
      <c r="F21" s="27">
        <f t="shared" si="10"/>
        <v>1370127.56</v>
      </c>
      <c r="G21" s="27">
        <f t="shared" si="10"/>
        <v>1299565.56</v>
      </c>
      <c r="H21" s="27">
        <f t="shared" si="10"/>
        <v>986612.56</v>
      </c>
      <c r="I21" s="27">
        <f t="shared" si="10"/>
        <v>986610.56</v>
      </c>
      <c r="J21" s="27">
        <f t="shared" si="10"/>
        <v>887766.56</v>
      </c>
      <c r="K21" s="27">
        <f t="shared" si="10"/>
        <v>641432.56</v>
      </c>
      <c r="L21" s="27">
        <f t="shared" si="10"/>
        <v>641433.02</v>
      </c>
      <c r="M21" s="27">
        <f t="shared" si="10"/>
        <v>473527</v>
      </c>
      <c r="N21" s="58">
        <f t="shared" si="10"/>
        <v>473527</v>
      </c>
      <c r="O21" s="27">
        <f t="shared" si="10"/>
        <v>415088.07</v>
      </c>
      <c r="P21" s="72"/>
      <c r="Q21" s="71"/>
      <c r="R21" s="71"/>
      <c r="S21" s="72"/>
      <c r="T21" s="72"/>
      <c r="U21" s="72"/>
      <c r="V21" s="72"/>
      <c r="W21" s="72"/>
      <c r="X21" s="73"/>
      <c r="Y21" s="73"/>
      <c r="Z21" s="73"/>
      <c r="AA21" s="73"/>
      <c r="AB21" s="73"/>
      <c r="AC21" s="73"/>
      <c r="AD21" s="73"/>
      <c r="AE21" s="73"/>
    </row>
    <row r="22" spans="1:31" s="1" customFormat="1" ht="25.5">
      <c r="A22" s="38" t="s">
        <v>20</v>
      </c>
      <c r="B22" s="39" t="s">
        <v>45</v>
      </c>
      <c r="C22" s="28">
        <v>226517</v>
      </c>
      <c r="D22" s="55">
        <v>389420.56</v>
      </c>
      <c r="E22" s="55">
        <v>384677.56</v>
      </c>
      <c r="F22" s="55">
        <v>332581.56</v>
      </c>
      <c r="G22" s="55">
        <v>318858.56</v>
      </c>
      <c r="H22" s="55">
        <v>167905.56</v>
      </c>
      <c r="I22" s="55">
        <v>167905.56</v>
      </c>
      <c r="J22" s="55">
        <v>167905.56</v>
      </c>
      <c r="K22" s="55">
        <v>167905.56</v>
      </c>
      <c r="L22" s="55">
        <v>167906.02</v>
      </c>
      <c r="M22" s="55">
        <v>0</v>
      </c>
      <c r="N22" s="56">
        <v>0</v>
      </c>
      <c r="O22" s="29">
        <v>0</v>
      </c>
      <c r="P22" s="74"/>
      <c r="Q22" s="69"/>
      <c r="R22" s="70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1" s="1" customFormat="1" ht="25.5">
      <c r="A23" s="38" t="s">
        <v>21</v>
      </c>
      <c r="B23" s="39" t="s">
        <v>44</v>
      </c>
      <c r="C23" s="28">
        <v>255960</v>
      </c>
      <c r="D23" s="89">
        <v>256040</v>
      </c>
      <c r="E23" s="55">
        <v>260844</v>
      </c>
      <c r="F23" s="55">
        <v>260844</v>
      </c>
      <c r="G23" s="55">
        <v>260844</v>
      </c>
      <c r="H23" s="55">
        <v>98844</v>
      </c>
      <c r="I23" s="55">
        <v>98842</v>
      </c>
      <c r="J23" s="55">
        <v>0</v>
      </c>
      <c r="K23" s="55">
        <v>0</v>
      </c>
      <c r="L23" s="55">
        <v>0</v>
      </c>
      <c r="M23" s="55"/>
      <c r="N23" s="56">
        <v>0</v>
      </c>
      <c r="O23" s="29">
        <v>0</v>
      </c>
      <c r="P23" s="74"/>
      <c r="Q23" s="69"/>
      <c r="R23" s="70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1" s="1" customFormat="1" ht="12.75">
      <c r="A24" s="38" t="s">
        <v>22</v>
      </c>
      <c r="B24" s="39" t="s">
        <v>51</v>
      </c>
      <c r="C24" s="28">
        <v>0</v>
      </c>
      <c r="D24" s="55">
        <v>0</v>
      </c>
      <c r="E24" s="89">
        <v>46336</v>
      </c>
      <c r="F24" s="55">
        <v>46336</v>
      </c>
      <c r="G24" s="55">
        <v>46336</v>
      </c>
      <c r="H24" s="55">
        <v>46336</v>
      </c>
      <c r="I24" s="55">
        <v>46336</v>
      </c>
      <c r="J24" s="55">
        <v>46334</v>
      </c>
      <c r="K24" s="55"/>
      <c r="L24" s="55"/>
      <c r="M24" s="55"/>
      <c r="N24" s="56">
        <v>0</v>
      </c>
      <c r="O24" s="29">
        <v>0</v>
      </c>
      <c r="P24" s="74"/>
      <c r="Q24" s="75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s="1" customFormat="1" ht="12.75">
      <c r="A25" s="38" t="s">
        <v>42</v>
      </c>
      <c r="B25" s="39" t="s">
        <v>52</v>
      </c>
      <c r="C25" s="28">
        <v>0</v>
      </c>
      <c r="D25" s="55">
        <v>0</v>
      </c>
      <c r="E25" s="55">
        <f>56838.92+470589.53</f>
        <v>527428.4500000001</v>
      </c>
      <c r="F25" s="55">
        <f>56839+473527+200000</f>
        <v>730366</v>
      </c>
      <c r="G25" s="55">
        <f>473527+200000</f>
        <v>673527</v>
      </c>
      <c r="H25" s="55">
        <f>473527+200000</f>
        <v>673527</v>
      </c>
      <c r="I25" s="55">
        <f>473527+200000</f>
        <v>673527</v>
      </c>
      <c r="J25" s="55">
        <f>473527+200000</f>
        <v>673527</v>
      </c>
      <c r="K25" s="55">
        <v>473527</v>
      </c>
      <c r="L25" s="55">
        <v>473527</v>
      </c>
      <c r="M25" s="55">
        <v>473527</v>
      </c>
      <c r="N25" s="99">
        <v>473527</v>
      </c>
      <c r="O25" s="29">
        <v>415088.07</v>
      </c>
      <c r="P25" s="74"/>
      <c r="Q25" s="69"/>
      <c r="R25" s="70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</row>
    <row r="26" spans="1:31" s="1" customFormat="1" ht="15" customHeight="1">
      <c r="A26" s="38" t="s">
        <v>43</v>
      </c>
      <c r="B26" s="39" t="s">
        <v>31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95">
        <v>0</v>
      </c>
      <c r="O26" s="94">
        <v>0</v>
      </c>
      <c r="P26" s="75"/>
      <c r="Q26" s="69"/>
      <c r="R26" s="70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s="53" customFormat="1" ht="15" customHeight="1">
      <c r="A27" s="38" t="s">
        <v>50</v>
      </c>
      <c r="B27" s="39" t="s">
        <v>30</v>
      </c>
      <c r="C27" s="51">
        <v>0</v>
      </c>
      <c r="D27" s="51">
        <v>1500000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2">
        <v>0</v>
      </c>
      <c r="O27" s="84">
        <v>0</v>
      </c>
      <c r="P27" s="76"/>
      <c r="Q27" s="76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1:31" s="4" customFormat="1" ht="14.25" customHeight="1">
      <c r="A28" s="91" t="s">
        <v>11</v>
      </c>
      <c r="B28" s="25" t="s">
        <v>29</v>
      </c>
      <c r="C28" s="27">
        <v>100000</v>
      </c>
      <c r="D28" s="27">
        <v>84300</v>
      </c>
      <c r="E28" s="27">
        <f aca="true" t="shared" si="11" ref="E28:K28">ROUND(D9*5%,2)</f>
        <v>469748.82</v>
      </c>
      <c r="F28" s="27">
        <f t="shared" si="11"/>
        <v>408784.52</v>
      </c>
      <c r="G28" s="27">
        <f t="shared" si="11"/>
        <v>340278.14</v>
      </c>
      <c r="H28" s="27">
        <f t="shared" si="11"/>
        <v>275299.87</v>
      </c>
      <c r="I28" s="27">
        <f t="shared" si="11"/>
        <v>225969.24</v>
      </c>
      <c r="J28" s="27">
        <f t="shared" si="11"/>
        <v>176638.71</v>
      </c>
      <c r="K28" s="27">
        <f t="shared" si="11"/>
        <v>132250.38</v>
      </c>
      <c r="L28" s="27">
        <f>ROUND(J9*5%,2)</f>
        <v>132250.38</v>
      </c>
      <c r="M28" s="27">
        <f>ROUND(K9*5%,2)</f>
        <v>100178.75</v>
      </c>
      <c r="N28" s="58">
        <f>ROUND(L9*5%,2)</f>
        <v>68107.1</v>
      </c>
      <c r="O28" s="27">
        <f>ROUND(M9*5%,2)</f>
        <v>44430.75</v>
      </c>
      <c r="P28" s="92"/>
      <c r="Q28" s="66"/>
      <c r="R28" s="67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1:31" s="11" customFormat="1" ht="22.5" customHeight="1">
      <c r="A29" s="5" t="s">
        <v>3</v>
      </c>
      <c r="B29" s="6" t="s">
        <v>16</v>
      </c>
      <c r="C29" s="31">
        <v>25785332.49</v>
      </c>
      <c r="D29" s="31">
        <v>26966755.3</v>
      </c>
      <c r="E29" s="31">
        <v>27775758</v>
      </c>
      <c r="F29" s="31">
        <f aca="true" t="shared" si="12" ref="F29:K29">ROUND(E29*1.03,0)</f>
        <v>28609031</v>
      </c>
      <c r="G29" s="31">
        <f t="shared" si="12"/>
        <v>29467302</v>
      </c>
      <c r="H29" s="31">
        <f t="shared" si="12"/>
        <v>30351321</v>
      </c>
      <c r="I29" s="31">
        <f t="shared" si="12"/>
        <v>31261861</v>
      </c>
      <c r="J29" s="31">
        <f t="shared" si="12"/>
        <v>32199717</v>
      </c>
      <c r="K29" s="31">
        <f t="shared" si="12"/>
        <v>33165709</v>
      </c>
      <c r="L29" s="31">
        <f>ROUND(J29*1.03,0)</f>
        <v>33165709</v>
      </c>
      <c r="M29" s="31">
        <f>ROUND(K29*1.03,0)</f>
        <v>34160680</v>
      </c>
      <c r="N29" s="60">
        <f>ROUND(L29*1.03,0)</f>
        <v>34160680</v>
      </c>
      <c r="O29" s="31">
        <f>ROUND(M29*1.03,0)</f>
        <v>35185500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</row>
    <row r="30" spans="1:31" s="14" customFormat="1" ht="22.5" customHeight="1">
      <c r="A30" s="5" t="s">
        <v>1</v>
      </c>
      <c r="B30" s="6" t="s">
        <v>18</v>
      </c>
      <c r="C30" s="31">
        <v>31560720.79</v>
      </c>
      <c r="D30" s="31">
        <v>33324625.26</v>
      </c>
      <c r="E30" s="31">
        <f>E29-E21</f>
        <v>26556471.99</v>
      </c>
      <c r="F30" s="31">
        <f aca="true" t="shared" si="13" ref="F30:M30">F29-F21</f>
        <v>27238903.44</v>
      </c>
      <c r="G30" s="31">
        <f t="shared" si="13"/>
        <v>28167736.44</v>
      </c>
      <c r="H30" s="31">
        <f t="shared" si="13"/>
        <v>29364708.44</v>
      </c>
      <c r="I30" s="31">
        <f t="shared" si="13"/>
        <v>30275250.44</v>
      </c>
      <c r="J30" s="31">
        <f t="shared" si="13"/>
        <v>31311950.44</v>
      </c>
      <c r="K30" s="31">
        <f t="shared" si="13"/>
        <v>32524276.44</v>
      </c>
      <c r="L30" s="31">
        <f t="shared" si="13"/>
        <v>32524275.98</v>
      </c>
      <c r="M30" s="31">
        <f t="shared" si="13"/>
        <v>33687153</v>
      </c>
      <c r="N30" s="60">
        <f>N29-N21</f>
        <v>33687153</v>
      </c>
      <c r="O30" s="31">
        <f>O29-O21</f>
        <v>34770411.93</v>
      </c>
      <c r="P30" s="80"/>
      <c r="Q30" s="79"/>
      <c r="R30" s="79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1:31" s="14" customFormat="1" ht="22.5" customHeight="1">
      <c r="A31" s="5" t="s">
        <v>4</v>
      </c>
      <c r="B31" s="6" t="s">
        <v>19</v>
      </c>
      <c r="C31" s="31">
        <f>C29-C30</f>
        <v>-5775388.300000001</v>
      </c>
      <c r="D31" s="31">
        <f aca="true" t="shared" si="14" ref="D31:I31">D29-D30</f>
        <v>-6357869.960000001</v>
      </c>
      <c r="E31" s="31">
        <f t="shared" si="14"/>
        <v>1219286.0100000016</v>
      </c>
      <c r="F31" s="31">
        <f t="shared" si="14"/>
        <v>1370127.5599999987</v>
      </c>
      <c r="G31" s="31">
        <f t="shared" si="14"/>
        <v>1299565.5599999987</v>
      </c>
      <c r="H31" s="31">
        <f t="shared" si="14"/>
        <v>986612.5599999987</v>
      </c>
      <c r="I31" s="31">
        <f t="shared" si="14"/>
        <v>986610.5599999987</v>
      </c>
      <c r="J31" s="31">
        <f aca="true" t="shared" si="15" ref="J31:O31">J29-J30</f>
        <v>887766.5599999987</v>
      </c>
      <c r="K31" s="31">
        <f t="shared" si="15"/>
        <v>641432.5599999987</v>
      </c>
      <c r="L31" s="31">
        <f t="shared" si="15"/>
        <v>641433.0199999996</v>
      </c>
      <c r="M31" s="31">
        <f t="shared" si="15"/>
        <v>473527</v>
      </c>
      <c r="N31" s="60">
        <f t="shared" si="15"/>
        <v>473527</v>
      </c>
      <c r="O31" s="31">
        <f t="shared" si="15"/>
        <v>415088.0700000003</v>
      </c>
      <c r="P31" s="80"/>
      <c r="Q31" s="79"/>
      <c r="R31" s="79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</row>
    <row r="32" spans="1:31" s="14" customFormat="1" ht="25.5">
      <c r="A32" s="5" t="s">
        <v>5</v>
      </c>
      <c r="B32" s="6" t="s">
        <v>35</v>
      </c>
      <c r="C32" s="31">
        <f>SUM(C33:C34)</f>
        <v>0</v>
      </c>
      <c r="D32" s="31">
        <f aca="true" t="shared" si="16" ref="D32:I32">SUM(D33:D34)</f>
        <v>7003330.52</v>
      </c>
      <c r="E32" s="31">
        <f t="shared" si="16"/>
        <v>0</v>
      </c>
      <c r="F32" s="31">
        <f t="shared" si="16"/>
        <v>0</v>
      </c>
      <c r="G32" s="31">
        <f t="shared" si="16"/>
        <v>0</v>
      </c>
      <c r="H32" s="31">
        <f t="shared" si="16"/>
        <v>0</v>
      </c>
      <c r="I32" s="31">
        <f t="shared" si="16"/>
        <v>0</v>
      </c>
      <c r="J32" s="31">
        <f aca="true" t="shared" si="17" ref="J32:O32">SUM(J33:J34)</f>
        <v>0</v>
      </c>
      <c r="K32" s="31">
        <f t="shared" si="17"/>
        <v>0</v>
      </c>
      <c r="L32" s="31">
        <f t="shared" si="17"/>
        <v>0</v>
      </c>
      <c r="M32" s="31">
        <f t="shared" si="17"/>
        <v>0</v>
      </c>
      <c r="N32" s="60">
        <f t="shared" si="17"/>
        <v>0</v>
      </c>
      <c r="O32" s="31">
        <f t="shared" si="17"/>
        <v>0</v>
      </c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spans="1:31" s="10" customFormat="1" ht="25.5">
      <c r="A33" s="8" t="s">
        <v>32</v>
      </c>
      <c r="B33" s="9" t="s">
        <v>36</v>
      </c>
      <c r="C33" s="32">
        <v>0</v>
      </c>
      <c r="D33" s="32">
        <v>6261098.52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1">
        <v>0</v>
      </c>
      <c r="O33" s="32">
        <v>0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s="10" customFormat="1" ht="25.5">
      <c r="A34" s="8" t="s">
        <v>33</v>
      </c>
      <c r="B34" s="9" t="s">
        <v>37</v>
      </c>
      <c r="C34" s="32">
        <v>0</v>
      </c>
      <c r="D34" s="32">
        <v>742232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1">
        <v>0</v>
      </c>
      <c r="O34" s="32">
        <v>0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s="54" customFormat="1" ht="25.5">
      <c r="A35" s="5" t="s">
        <v>34</v>
      </c>
      <c r="B35" s="6" t="s">
        <v>59</v>
      </c>
      <c r="C35" s="26">
        <v>1983945.67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62">
        <v>0</v>
      </c>
      <c r="O35" s="26">
        <v>0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</row>
    <row r="36" spans="1:18" s="11" customFormat="1" ht="22.5" customHeight="1">
      <c r="A36" s="5" t="s">
        <v>54</v>
      </c>
      <c r="B36" s="6" t="s">
        <v>17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100"/>
      <c r="Q36" s="43"/>
      <c r="R36" s="43"/>
    </row>
    <row r="37" spans="1:18" s="1" customFormat="1" ht="12.75">
      <c r="A37" s="102" t="s">
        <v>55</v>
      </c>
      <c r="B37" s="40" t="s">
        <v>61</v>
      </c>
      <c r="C37" s="103">
        <f>C9/C29</f>
        <v>0.11778426751634259</v>
      </c>
      <c r="D37" s="103">
        <f aca="true" t="shared" si="18" ref="D37:I37">D9/D29</f>
        <v>0.3483910598617698</v>
      </c>
      <c r="E37" s="103">
        <f t="shared" si="18"/>
        <v>0.29434625870516296</v>
      </c>
      <c r="F37" s="103">
        <f t="shared" si="18"/>
        <v>0.23788162870668353</v>
      </c>
      <c r="G37" s="103">
        <f t="shared" si="18"/>
        <v>0.1868510842967571</v>
      </c>
      <c r="H37" s="103">
        <f t="shared" si="18"/>
        <v>0.14890240757560436</v>
      </c>
      <c r="I37" s="103">
        <f t="shared" si="18"/>
        <v>0.1130058831110534</v>
      </c>
      <c r="J37" s="103">
        <f aca="true" t="shared" si="19" ref="J37:O37">J9/J29</f>
        <v>0.08214381666770547</v>
      </c>
      <c r="K37" s="103">
        <f t="shared" si="19"/>
        <v>0.06041104352691508</v>
      </c>
      <c r="L37" s="103">
        <f t="shared" si="19"/>
        <v>0.04107079604419128</v>
      </c>
      <c r="M37" s="103">
        <f t="shared" si="19"/>
        <v>0.026012803902030028</v>
      </c>
      <c r="N37" s="104">
        <f t="shared" si="19"/>
        <v>0.012151048222693434</v>
      </c>
      <c r="O37" s="103">
        <f t="shared" si="19"/>
        <v>-2.564177698650708E-17</v>
      </c>
      <c r="P37" s="105"/>
      <c r="Q37" s="41"/>
      <c r="R37" s="42"/>
    </row>
    <row r="38" spans="1:18" s="1" customFormat="1" ht="38.25">
      <c r="A38" s="102" t="s">
        <v>56</v>
      </c>
      <c r="B38" s="40" t="s">
        <v>62</v>
      </c>
      <c r="C38" s="103">
        <f aca="true" t="shared" si="20" ref="C38:I38">C9/C29</f>
        <v>0.11778426751634259</v>
      </c>
      <c r="D38" s="103">
        <f t="shared" si="20"/>
        <v>0.3483910598617698</v>
      </c>
      <c r="E38" s="103">
        <f>E9/E29</f>
        <v>0.29434625870516296</v>
      </c>
      <c r="F38" s="103">
        <f t="shared" si="20"/>
        <v>0.23788162870668353</v>
      </c>
      <c r="G38" s="103">
        <f t="shared" si="20"/>
        <v>0.1868510842967571</v>
      </c>
      <c r="H38" s="103">
        <f t="shared" si="20"/>
        <v>0.14890240757560436</v>
      </c>
      <c r="I38" s="103">
        <f t="shared" si="20"/>
        <v>0.1130058831110534</v>
      </c>
      <c r="J38" s="103">
        <f aca="true" t="shared" si="21" ref="J38:O38">J9/J29</f>
        <v>0.08214381666770547</v>
      </c>
      <c r="K38" s="103">
        <f t="shared" si="21"/>
        <v>0.06041104352691508</v>
      </c>
      <c r="L38" s="103">
        <f t="shared" si="21"/>
        <v>0.04107079604419128</v>
      </c>
      <c r="M38" s="103">
        <f t="shared" si="21"/>
        <v>0.026012803902030028</v>
      </c>
      <c r="N38" s="104">
        <f t="shared" si="21"/>
        <v>0.012151048222693434</v>
      </c>
      <c r="O38" s="103">
        <f t="shared" si="21"/>
        <v>-2.564177698650708E-17</v>
      </c>
      <c r="P38" s="105"/>
      <c r="Q38" s="41"/>
      <c r="R38" s="42"/>
    </row>
    <row r="39" spans="1:18" s="1" customFormat="1" ht="25.5">
      <c r="A39" s="102" t="s">
        <v>57</v>
      </c>
      <c r="B39" s="40" t="s">
        <v>63</v>
      </c>
      <c r="C39" s="103">
        <f aca="true" t="shared" si="22" ref="C39:I39">C20/C29</f>
        <v>0.022589470204655872</v>
      </c>
      <c r="D39" s="103">
        <f t="shared" si="22"/>
        <v>0.08268553391738605</v>
      </c>
      <c r="E39" s="103">
        <f t="shared" si="22"/>
        <v>0.060809675473123014</v>
      </c>
      <c r="F39" s="103">
        <f t="shared" si="22"/>
        <v>0.062180088518202524</v>
      </c>
      <c r="G39" s="103">
        <f t="shared" si="22"/>
        <v>0.05564960443273701</v>
      </c>
      <c r="H39" s="103">
        <f t="shared" si="22"/>
        <v>0.041576853607129656</v>
      </c>
      <c r="I39" s="103">
        <f t="shared" si="22"/>
        <v>0.0387878316009402</v>
      </c>
      <c r="J39" s="103">
        <f aca="true" t="shared" si="23" ref="J39:O39">J20/J29</f>
        <v>0.033056354812062476</v>
      </c>
      <c r="K39" s="103">
        <f t="shared" si="23"/>
        <v>0.02332779739459211</v>
      </c>
      <c r="L39" s="103">
        <f t="shared" si="23"/>
        <v>0.02332781126433932</v>
      </c>
      <c r="M39" s="103">
        <f t="shared" si="23"/>
        <v>0.016794330499275777</v>
      </c>
      <c r="N39" s="104">
        <f t="shared" si="23"/>
        <v>0.015855483555947947</v>
      </c>
      <c r="O39" s="103">
        <f t="shared" si="23"/>
        <v>0.013059891716758323</v>
      </c>
      <c r="P39" s="105"/>
      <c r="Q39" s="41"/>
      <c r="R39" s="42"/>
    </row>
    <row r="40" spans="1:18" s="1" customFormat="1" ht="38.25">
      <c r="A40" s="102" t="s">
        <v>58</v>
      </c>
      <c r="B40" s="40" t="s">
        <v>64</v>
      </c>
      <c r="C40" s="103">
        <f aca="true" t="shared" si="24" ref="C40:I40">C20/C29</f>
        <v>0.022589470204655872</v>
      </c>
      <c r="D40" s="103">
        <f t="shared" si="24"/>
        <v>0.08268553391738605</v>
      </c>
      <c r="E40" s="103">
        <f t="shared" si="24"/>
        <v>0.060809675473123014</v>
      </c>
      <c r="F40" s="103">
        <f t="shared" si="24"/>
        <v>0.062180088518202524</v>
      </c>
      <c r="G40" s="103">
        <f t="shared" si="24"/>
        <v>0.05564960443273701</v>
      </c>
      <c r="H40" s="103">
        <f t="shared" si="24"/>
        <v>0.041576853607129656</v>
      </c>
      <c r="I40" s="103">
        <f t="shared" si="24"/>
        <v>0.0387878316009402</v>
      </c>
      <c r="J40" s="103">
        <f aca="true" t="shared" si="25" ref="J40:O40">J20/J29</f>
        <v>0.033056354812062476</v>
      </c>
      <c r="K40" s="103">
        <f t="shared" si="25"/>
        <v>0.02332779739459211</v>
      </c>
      <c r="L40" s="103">
        <f t="shared" si="25"/>
        <v>0.02332781126433932</v>
      </c>
      <c r="M40" s="103">
        <f t="shared" si="25"/>
        <v>0.016794330499275777</v>
      </c>
      <c r="N40" s="104">
        <f t="shared" si="25"/>
        <v>0.015855483555947947</v>
      </c>
      <c r="O40" s="103">
        <f t="shared" si="25"/>
        <v>0.013059891716758323</v>
      </c>
      <c r="P40" s="105"/>
      <c r="Q40" s="41"/>
      <c r="R40" s="42"/>
    </row>
    <row r="41" spans="3:18" ht="12.7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Q41" s="44"/>
      <c r="R41" s="44"/>
    </row>
    <row r="42" spans="1:23" s="22" customFormat="1" ht="38.25" customHeight="1">
      <c r="A42" s="109" t="s">
        <v>67</v>
      </c>
      <c r="B42" s="109"/>
      <c r="C42" s="109"/>
      <c r="D42" s="109"/>
      <c r="E42" s="109"/>
      <c r="F42" s="109"/>
      <c r="G42" s="109"/>
      <c r="H42" s="109"/>
      <c r="I42" s="109"/>
      <c r="J42" s="106"/>
      <c r="K42" s="106"/>
      <c r="L42" s="106"/>
      <c r="M42" s="106"/>
      <c r="N42" s="106"/>
      <c r="O42" s="21"/>
      <c r="P42" s="21"/>
      <c r="Q42" s="46"/>
      <c r="R42" s="46"/>
      <c r="S42" s="21"/>
      <c r="T42" s="21"/>
      <c r="U42" s="21"/>
      <c r="V42" s="21"/>
      <c r="W42" s="21"/>
    </row>
    <row r="43" spans="1:37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20"/>
      <c r="T43" s="20"/>
      <c r="U43" s="20"/>
      <c r="V43" s="20"/>
      <c r="W43" s="20"/>
      <c r="X43" s="20"/>
      <c r="Y43" s="20"/>
      <c r="Z43" s="20">
        <f aca="true" t="shared" si="26" ref="Z43:AK43">Z42-Z9</f>
        <v>0</v>
      </c>
      <c r="AA43" s="20">
        <f t="shared" si="26"/>
        <v>0</v>
      </c>
      <c r="AB43" s="20">
        <f t="shared" si="26"/>
        <v>0</v>
      </c>
      <c r="AC43" s="20">
        <f t="shared" si="26"/>
        <v>0</v>
      </c>
      <c r="AD43" s="20">
        <f t="shared" si="26"/>
        <v>0</v>
      </c>
      <c r="AE43" s="20">
        <f t="shared" si="26"/>
        <v>0</v>
      </c>
      <c r="AF43" s="20">
        <f t="shared" si="26"/>
        <v>0</v>
      </c>
      <c r="AG43" s="20">
        <f t="shared" si="26"/>
        <v>0</v>
      </c>
      <c r="AH43" s="20">
        <f t="shared" si="26"/>
        <v>0</v>
      </c>
      <c r="AI43" s="20">
        <f t="shared" si="26"/>
        <v>0</v>
      </c>
      <c r="AJ43" s="20">
        <f t="shared" si="26"/>
        <v>0</v>
      </c>
      <c r="AK43" s="20">
        <f t="shared" si="26"/>
        <v>0</v>
      </c>
    </row>
    <row r="44" spans="1:18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2.75">
      <c r="A46" s="44"/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4"/>
      <c r="Q46" s="44"/>
      <c r="R46" s="44"/>
    </row>
    <row r="47" spans="1:18" ht="12.75">
      <c r="A47" s="44"/>
      <c r="B47" s="44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4"/>
      <c r="Q47" s="44"/>
      <c r="R47" s="44"/>
    </row>
    <row r="48" spans="1:18" ht="12.75">
      <c r="A48" s="44"/>
      <c r="B48" s="44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4"/>
      <c r="Q48" s="44"/>
      <c r="R48" s="44"/>
    </row>
    <row r="49" spans="1:18" ht="12.75">
      <c r="A49" s="44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4"/>
      <c r="P49" s="44"/>
      <c r="Q49" s="44"/>
      <c r="R49" s="44"/>
    </row>
    <row r="50" spans="3:14" ht="12.75">
      <c r="C50" s="20" t="s">
        <v>69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3:14" ht="12.7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3:14" ht="12.7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3:14" ht="12.7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3:14" ht="12.7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3:14" ht="12.7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3:14" ht="12.7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3:14" ht="12.7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3:14" ht="12.7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3:14" ht="12.7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3:14" ht="12.7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3:14" ht="12.7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3:14" ht="12.7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3:14" ht="12.7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3:14" ht="12.7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3:14" ht="12.7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3:14" ht="12.7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3:14" ht="12.7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3:14" ht="12.7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3:14" ht="12.7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3:14" ht="12.7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3:14" ht="12.7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3:14" ht="12.7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3:14" ht="12.7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3:14" ht="12.7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3:14" ht="12.75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3:14" ht="12.75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3:14" ht="12.7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3:14" ht="12.7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3:14" ht="12.7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3:14" ht="12.7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3:14" ht="12.7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3:14" ht="12.7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3:14" ht="12.7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3:14" ht="12.7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3:14" ht="12.7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3:14" ht="12.7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3:14" ht="12.7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3:14" ht="12.7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3:14" ht="12.7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3:14" ht="12.7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3:14" ht="12.7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3:14" ht="12.7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3:14" ht="12.7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3:14" ht="12.7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3:14" ht="12.7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3:14" ht="12.7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3:14" ht="12.7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3:14" ht="12.7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3:14" ht="12.7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3:14" ht="12.7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3:14" ht="12.7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3:14" ht="12.7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3:14" ht="12.7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3:14" ht="12.7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3:14" ht="12.7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3:14" ht="12.7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3:14" ht="12.7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3:14" ht="12.7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3:14" ht="12.7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3:14" ht="12.7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3:14" ht="12.7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3:14" ht="12.7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3:14" ht="12.7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3:14" ht="12.7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3:14" ht="12.7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3:14" ht="12.7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3:14" ht="12.7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3:14" ht="12.7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3:14" ht="12.7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3:14" ht="12.7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3:14" ht="12.7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3:14" ht="12.7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3:14" ht="12.7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3:14" ht="12.7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3:14" ht="12.7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3:14" ht="12.7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3:14" ht="12.7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3:14" ht="12.7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3:14" ht="12.7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3:14" ht="12.7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3:14" ht="12.7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3:14" ht="12.7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3:14" ht="12.7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3:14" ht="12.7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3:14" ht="12.7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3:14" ht="12.7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3:14" ht="12.7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3:14" ht="12.7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3:14" ht="12.7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3:14" ht="12.7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3:14" ht="12.7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3:14" ht="12.7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3:14" ht="12.7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3:14" ht="12.7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3:14" ht="12.7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3:14" ht="12.7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3:14" ht="12.7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3:14" ht="12.7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3:14" ht="12.7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3:14" ht="12.7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3:14" ht="12.7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3:14" ht="12.7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3:14" ht="12.7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3:14" ht="12.7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3:14" ht="12.7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3:14" ht="12.7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3:14" ht="12.7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3:14" ht="12.7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3:14" ht="12.7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3:14" ht="12.7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3:14" ht="12.7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3:14" ht="12.7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3:14" ht="12.7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3:14" ht="12.7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3:14" ht="12.7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3:14" ht="12.7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3:14" ht="12.7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3:14" ht="12.7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3:14" ht="12.7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3:14" ht="12.7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3:14" ht="12.7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3:14" ht="12.7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3:14" ht="12.7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3:14" ht="12.7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3:14" ht="12.7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3:14" ht="12.7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3:14" ht="12.7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3:14" ht="12.7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3:14" ht="12.7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3:14" ht="12.7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3:14" ht="12.7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3:14" ht="12.7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3:14" ht="12.7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3:14" ht="12.7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3:14" ht="12.7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3:14" ht="12.7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3:14" ht="12.7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3:14" ht="12.7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3:14" ht="12.7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3:14" ht="12.75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3:14" ht="12.7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3:14" ht="12.7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3:14" ht="12.75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3:14" ht="12.7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3:14" ht="12.75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3:14" ht="12.75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3:14" ht="12.75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3:14" ht="12.75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3:14" ht="12.75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3:14" ht="12.75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3:14" ht="12.75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3:14" ht="12.75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3:14" ht="12.75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3:14" ht="12.75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3:14" ht="12.75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3:14" ht="12.75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3:14" ht="12.75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3:14" ht="12.75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3:14" ht="12.75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3:14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3:14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3:14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3:14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3:14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3:14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3:14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3:14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3:14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3:14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3:14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3:14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3:14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3:14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3:14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3:14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3:14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3:14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</row>
    <row r="228" spans="3:14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3:14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3:14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3:14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3:14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3:14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3:14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3:14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3:14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3:14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3:14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3:14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3:14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3:14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3:14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3:14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3:14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3:14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3:14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3:14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</row>
    <row r="248" spans="3:14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3:14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3:14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3:14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3:14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3:14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</row>
    <row r="254" spans="3:14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</row>
    <row r="255" spans="3:14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3:14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3:14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3:14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3:14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3:14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3:14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3:14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3:14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</row>
    <row r="264" spans="3:14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3:14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</row>
    <row r="266" spans="3:14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3:14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</row>
    <row r="268" spans="3:14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3:14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3:14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3:14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3:14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3:14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3:14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3:14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3:14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3:14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3:14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3:14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3:14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3:14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3:14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3:14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3:14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3:14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3:14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3:14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3:14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3:14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3:14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3:14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3:14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3:14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3:14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3:14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3:14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3:14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3:14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3:14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3:14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3:14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3:14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3:14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3:14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3:14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3:14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3:14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3:14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3:14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3:14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3:14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3:14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3:14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3:14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3:14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3:14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3:14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3:14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3:14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3:14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3:14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3:14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3:14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3:14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3:14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3:14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3:14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3:14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3:14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3:14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3:14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3:14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3:14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3:14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3:14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3:14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3:14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3:14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3:14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3:14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3:14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3:14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3:14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3:14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3:14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3:14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3:14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3:14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3:14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3:14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3:14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3:14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3:14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3:14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3:14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3:14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3:14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3:14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3:14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3:14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3:14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3:14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3:14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3:14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3:14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3:14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3:14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3:14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3:14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3:14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3:14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3:14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3:14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3:14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3:14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3:14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3:14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3:14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3:14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3:14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3:14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3:14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3:14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3:14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3:14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3:14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3:14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3:14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3:14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3:14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3:14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3:14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3:14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3:14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3:14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3:14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3:14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3:14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3:14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3:14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3:14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3:14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3:14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3:14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3:14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3:14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3:14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3:14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3:14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3:14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3:14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3:14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3:14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3:14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3:14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3:14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3:14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3:14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3:14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3:14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3:14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3:14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3:14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3:14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3:14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3:14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3:14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3:14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3:14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3:14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3:14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3:14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3:14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3:14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3:14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3:14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3:14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3:14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3:14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3:14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3:14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3:14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3:14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3:14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3:14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3:14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3:14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3:14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3:14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3:14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3:14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3:14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3:14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3:14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3:14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3:14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3:14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3:14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3:14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3:14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3:14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3:14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3:14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3:14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3:14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3:14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3:14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3:14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3:14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3:14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3:14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3:14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3:14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3:14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3:14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3:14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3:14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3:14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3:14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3:14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3:14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3:14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3:14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3:14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3:14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3:14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3:14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3:14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3:14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3:14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3:14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3:14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3:14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3:14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3:14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3:14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3:14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3:14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3:14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3:14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3:14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3:14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3:14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3:14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3:14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3:14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3:14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3:14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3:14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3:14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3:14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3:14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3:14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3:14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3:14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3:14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3:14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3:14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3:14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3:14" ht="12.75"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3:14" ht="12.75"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3:14" ht="12.75"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3:14" ht="12.75"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3:14" ht="12.75"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3:14" ht="12.75"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3:14" ht="12.75"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3:14" ht="12.75"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3:14" ht="12.75"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3:14" ht="12.75"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3:14" ht="12.75"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3:14" ht="12.75"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3:14" ht="12.75"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3:14" ht="12.75"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3:14" ht="12.75"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3:14" ht="12.75"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3:14" ht="12.75"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3:14" ht="12.75"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3:14" ht="12.75"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3:14" ht="12.75"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3:14" ht="12.75"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3:14" ht="12.75"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3:14" ht="12.75"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3:14" ht="12.75"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3:14" ht="12.75"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3:14" ht="12.75"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3:14" ht="12.75"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3:14" ht="12.75"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3:14" ht="12.75"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3:14" ht="12.75"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3:14" ht="12.75"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3:14" ht="12.75"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3:14" ht="12.75"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3:14" ht="12.75"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3:14" ht="12.75"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3:14" ht="12.75"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3:14" ht="12.75"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3:14" ht="12.75"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3:14" ht="12.75"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3:14" ht="12.75"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3:14" ht="12.75"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3:14" ht="12.75"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3:14" ht="12.75"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3:14" ht="12.75"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3:14" ht="12.75"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3:14" ht="12.75"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3:14" ht="12.75"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3:14" ht="12.75"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3:14" ht="12.75"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3:14" ht="12.75"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3:14" ht="12.75"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3:14" ht="12.75"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3:14" ht="12.75"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3:14" ht="12.75"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3:14" ht="12.75"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3:14" ht="12.75"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3:14" ht="12.75"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3:14" ht="12.75"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3:14" ht="12.75"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3:14" ht="12.75"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3:14" ht="12.75"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3:14" ht="12.75"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3:14" ht="12.75"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3:14" ht="12.75"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3:14" ht="12.75"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3:14" ht="12.75"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3:14" ht="12.75"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3:14" ht="12.75"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3:14" ht="12.75"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3:14" ht="12.75"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3:14" ht="12.75"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3:14" ht="12.75"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3:14" ht="12.75"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3:14" ht="12.75"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3:14" ht="12.75"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3:14" ht="12.75"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3:14" ht="12.75"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3:14" ht="12.75"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3:14" ht="12.75"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3:14" ht="12.75"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3:14" ht="12.75"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3:14" ht="12.75"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3:14" ht="12.75"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3:14" ht="12.75"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3:14" ht="12.75"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3:14" ht="12.75"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3:14" ht="12.75"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3:14" ht="12.75"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3:14" ht="12.75"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3:14" ht="12.75"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3:14" ht="12.75"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</row>
    <row r="611" spans="3:14" ht="12.75"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</row>
    <row r="612" spans="3:14" ht="12.75"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</row>
    <row r="613" spans="3:14" ht="12.75"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</row>
    <row r="614" spans="3:14" ht="12.75"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</row>
    <row r="615" spans="3:14" ht="12.75"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</row>
    <row r="616" spans="3:14" ht="12.75"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</row>
    <row r="617" spans="3:14" ht="12.75"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</row>
    <row r="618" spans="3:14" ht="12.75"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</row>
    <row r="619" spans="3:14" ht="12.75"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</row>
    <row r="620" spans="3:14" ht="12.75"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</row>
    <row r="621" spans="3:14" ht="12.75"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</row>
    <row r="622" spans="3:14" ht="12.75"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</row>
    <row r="623" spans="3:14" ht="12.75"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</row>
    <row r="624" spans="3:14" ht="12.75"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</row>
    <row r="625" spans="3:14" ht="12.75"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</row>
    <row r="626" spans="3:14" ht="12.75"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</row>
    <row r="627" spans="3:14" ht="12.75"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</row>
    <row r="628" spans="3:14" ht="12.75"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</row>
    <row r="629" spans="3:14" ht="12.75"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</row>
    <row r="630" spans="3:14" ht="12.75"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</row>
    <row r="631" spans="3:14" ht="12.75"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</row>
    <row r="632" spans="3:14" ht="12.75"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</row>
    <row r="633" spans="3:14" ht="12.75"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</row>
    <row r="634" spans="3:14" ht="12.75"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</row>
    <row r="635" spans="3:14" ht="12.75"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</row>
    <row r="636" spans="3:14" ht="12.75"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</row>
    <row r="637" spans="3:14" ht="12.75"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</row>
    <row r="638" spans="3:14" ht="12.75"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</row>
    <row r="639" spans="3:14" ht="12.75"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</row>
    <row r="640" spans="3:14" ht="12.75"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</row>
    <row r="641" spans="3:14" ht="12.75"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</row>
    <row r="642" spans="3:14" ht="12.75"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</row>
    <row r="643" spans="3:14" ht="12.75"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</row>
    <row r="644" spans="3:14" ht="12.75"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</row>
    <row r="645" spans="3:14" ht="12.75"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</row>
    <row r="646" spans="3:14" ht="12.75"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</row>
    <row r="647" spans="3:14" ht="12.75"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</row>
    <row r="648" spans="3:14" ht="12.75"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</row>
    <row r="649" spans="3:14" ht="12.75"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</row>
    <row r="650" spans="3:14" ht="12.75"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</row>
    <row r="651" spans="3:14" ht="12.75"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</row>
    <row r="652" spans="3:14" ht="12.75"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</row>
    <row r="653" spans="3:14" ht="12.75"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</row>
    <row r="654" spans="3:14" ht="12.75"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</row>
    <row r="655" spans="3:14" ht="12.75"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</row>
    <row r="656" spans="3:14" ht="12.75"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</row>
    <row r="657" spans="3:14" ht="12.75"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</row>
    <row r="658" spans="3:14" ht="12.75"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</row>
    <row r="659" spans="3:14" ht="12.75"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</row>
    <row r="660" spans="3:14" ht="12.75"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</row>
    <row r="661" spans="3:14" ht="12.75"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</row>
    <row r="662" spans="3:14" ht="12.75"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</row>
    <row r="663" spans="3:14" ht="12.75"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</row>
    <row r="664" spans="3:14" ht="12.75"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</row>
    <row r="665" spans="3:14" ht="12.75"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</row>
    <row r="666" spans="3:14" ht="12.75"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</row>
    <row r="667" spans="3:14" ht="12.75"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</row>
    <row r="668" spans="3:14" ht="12.75"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</row>
    <row r="669" spans="3:14" ht="12.75"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</row>
    <row r="670" spans="3:14" ht="12.75"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</row>
    <row r="671" spans="3:14" ht="12.75"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</row>
    <row r="672" spans="3:14" ht="12.75"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</row>
    <row r="673" spans="3:14" ht="12.75"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</row>
    <row r="674" spans="3:14" ht="12.75"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</row>
    <row r="675" spans="3:14" ht="12.75"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</row>
    <row r="676" spans="3:14" ht="12.75"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</row>
    <row r="677" spans="3:14" ht="12.75"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</row>
    <row r="678" spans="3:14" ht="12.75"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</row>
    <row r="679" spans="3:14" ht="12.75"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</row>
    <row r="680" spans="3:14" ht="12.75"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</row>
    <row r="681" spans="3:14" ht="12.75"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</row>
    <row r="682" spans="3:14" ht="12.75"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</row>
    <row r="683" spans="3:14" ht="12.75"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</row>
    <row r="684" spans="3:14" ht="12.75"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</row>
    <row r="685" spans="3:14" ht="12.75"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</row>
    <row r="686" spans="3:14" ht="12.75"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</row>
    <row r="687" spans="3:14" ht="12.75"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</row>
    <row r="688" spans="3:14" ht="12.75"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</row>
    <row r="689" spans="3:14" ht="12.75"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</row>
    <row r="690" spans="3:14" ht="12.75"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</row>
    <row r="691" spans="3:14" ht="12.75"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</row>
    <row r="692" spans="3:14" ht="12.75"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</row>
    <row r="693" spans="3:14" ht="12.75"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</row>
    <row r="694" spans="3:14" ht="12.75"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</row>
    <row r="695" spans="3:14" ht="12.75"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</row>
    <row r="696" spans="3:14" ht="12.75"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</row>
    <row r="697" spans="3:14" ht="12.75"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</row>
    <row r="698" spans="3:14" ht="12.75"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</row>
    <row r="699" spans="3:14" ht="12.75"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</row>
    <row r="700" spans="3:14" ht="12.75"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</row>
    <row r="701" spans="3:14" ht="12.75"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</row>
    <row r="702" spans="3:14" ht="12.75"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</row>
    <row r="703" spans="3:14" ht="12.75"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</row>
    <row r="704" spans="3:14" ht="12.75"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</row>
    <row r="705" spans="3:14" ht="12.75"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</row>
    <row r="706" spans="3:14" ht="12.75"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</row>
    <row r="707" spans="3:14" ht="12.75"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</row>
    <row r="708" spans="3:14" ht="12.75"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</row>
    <row r="709" spans="3:14" ht="12.75"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</row>
    <row r="710" spans="3:14" ht="12.75"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</row>
    <row r="711" spans="3:14" ht="12.75"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</row>
    <row r="712" spans="3:14" ht="12.75"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</row>
    <row r="713" spans="3:14" ht="12.75"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</row>
    <row r="714" spans="3:14" ht="12.75"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</row>
    <row r="715" spans="3:14" ht="12.75"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</row>
    <row r="716" spans="3:14" ht="12.75"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</row>
    <row r="717" spans="3:14" ht="12.75"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</row>
    <row r="718" spans="3:14" ht="12.75"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</row>
    <row r="719" spans="3:14" ht="12.75"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</row>
    <row r="720" spans="3:14" ht="12.75"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</row>
    <row r="721" spans="3:14" ht="12.75"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</row>
    <row r="722" spans="3:14" ht="12.75"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</row>
    <row r="723" spans="3:14" ht="12.75"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</row>
    <row r="724" spans="3:14" ht="12.75"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</row>
    <row r="725" spans="3:14" ht="12.75"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</row>
    <row r="726" spans="3:14" ht="12.75"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</row>
    <row r="727" spans="3:14" ht="12.75"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</row>
    <row r="728" spans="3:14" ht="12.75"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</row>
    <row r="729" spans="3:14" ht="12.75"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</row>
    <row r="730" spans="3:14" ht="12.75"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</row>
    <row r="731" spans="3:14" ht="12.75"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</row>
    <row r="732" spans="3:14" ht="12.75"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</row>
    <row r="733" spans="3:14" ht="12.75"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</row>
    <row r="734" spans="3:14" ht="12.75"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</row>
    <row r="735" spans="3:14" ht="12.75"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</row>
    <row r="736" spans="3:14" ht="12.75"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</row>
    <row r="737" spans="3:14" ht="12.75"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</row>
    <row r="738" spans="3:14" ht="12.75"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</row>
  </sheetData>
  <mergeCells count="7">
    <mergeCell ref="A3:M3"/>
    <mergeCell ref="A1:M1"/>
    <mergeCell ref="A42:I42"/>
    <mergeCell ref="A6:A7"/>
    <mergeCell ref="B6:B7"/>
    <mergeCell ref="C6:C7"/>
    <mergeCell ref="D6:M6"/>
  </mergeCells>
  <printOptions horizontalCentered="1" verticalCentered="1"/>
  <pageMargins left="0" right="0" top="1.299212598425197" bottom="0.5511811023622047" header="0.5118110236220472" footer="0.31496062992125984"/>
  <pageSetup horizontalDpi="600" verticalDpi="6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Aleksander Serafin</cp:lastModifiedBy>
  <cp:lastPrinted>2009-11-16T07:09:04Z</cp:lastPrinted>
  <dcterms:created xsi:type="dcterms:W3CDTF">1998-12-09T13:02:10Z</dcterms:created>
  <dcterms:modified xsi:type="dcterms:W3CDTF">2009-11-25T07:48:34Z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